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7z\Desktop\DATOS ABIERTOS\"/>
    </mc:Choice>
  </mc:AlternateContent>
  <xr:revisionPtr revIDLastSave="0" documentId="13_ncr:1_{5E35FC4C-A1FC-4157-B820-0A94E6306E95}" xr6:coauthVersionLast="45" xr6:coauthVersionMax="45" xr10:uidLastSave="{00000000-0000-0000-0000-000000000000}"/>
  <bookViews>
    <workbookView xWindow="-120" yWindow="-120" windowWidth="20730" windowHeight="11160" xr2:uid="{00000000-000D-0000-FFFF-FFFF00000000}"/>
  </bookViews>
  <sheets>
    <sheet name="HISTÓRICO" sheetId="1" r:id="rId1"/>
  </sheets>
  <definedNames>
    <definedName name="_xlnm._FilterDatabase" localSheetId="0" hidden="1">HISTÓRICO!$A$1:$X$42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J2" i="1"/>
  <c r="G2" i="1" s="1"/>
  <c r="X2" i="1" l="1"/>
  <c r="H2" i="1"/>
  <c r="M2" i="1"/>
  <c r="N2" i="1" s="1"/>
  <c r="R2" i="1"/>
  <c r="L2" i="1"/>
  <c r="P2" i="1"/>
  <c r="V2" i="1"/>
  <c r="J27" i="1"/>
  <c r="J31" i="1"/>
  <c r="J32" i="1"/>
  <c r="J33" i="1"/>
  <c r="J39" i="1"/>
  <c r="J11" i="1"/>
  <c r="J10" i="1"/>
  <c r="K3" i="1" l="1"/>
  <c r="J3" i="1"/>
  <c r="G3" i="1" l="1"/>
  <c r="H3" i="1"/>
  <c r="X3" i="1"/>
  <c r="M3" i="1"/>
  <c r="N3" i="1" s="1"/>
  <c r="P3" i="1"/>
  <c r="R3" i="1"/>
  <c r="L3" i="1"/>
  <c r="V3" i="1"/>
  <c r="K4" i="1"/>
  <c r="X4" i="1" s="1"/>
  <c r="J4" i="1"/>
  <c r="G4" i="1" s="1"/>
  <c r="H4" i="1" l="1"/>
  <c r="M4" i="1"/>
  <c r="N4" i="1" s="1"/>
  <c r="L4" i="1"/>
  <c r="R4" i="1"/>
  <c r="P4" i="1"/>
  <c r="V4" i="1"/>
  <c r="J41" i="1" l="1"/>
  <c r="J40" i="1"/>
  <c r="J38" i="1"/>
  <c r="J37" i="1"/>
  <c r="J36" i="1"/>
  <c r="J35" i="1"/>
  <c r="J34" i="1"/>
  <c r="J30" i="1"/>
  <c r="J29" i="1"/>
  <c r="J28" i="1"/>
  <c r="J26" i="1"/>
  <c r="J25" i="1"/>
  <c r="J24" i="1"/>
  <c r="J23" i="1"/>
  <c r="J22" i="1"/>
  <c r="J21" i="1"/>
  <c r="J20" i="1"/>
  <c r="J19" i="1"/>
  <c r="J18" i="1"/>
  <c r="J17" i="1"/>
  <c r="J16" i="1"/>
  <c r="J15" i="1"/>
  <c r="J14" i="1"/>
  <c r="J13" i="1"/>
  <c r="J12" i="1"/>
  <c r="J9" i="1"/>
  <c r="J8" i="1"/>
  <c r="J7" i="1"/>
  <c r="J6" i="1"/>
  <c r="J5" i="1"/>
  <c r="J42" i="1"/>
  <c r="G5" i="1" l="1"/>
  <c r="K5" i="1"/>
  <c r="X5" i="1" s="1"/>
  <c r="K6" i="1"/>
  <c r="X6" i="1" s="1"/>
  <c r="K7" i="1"/>
  <c r="R7" i="1" s="1"/>
  <c r="G6" i="1" l="1"/>
  <c r="H6" i="1" s="1"/>
  <c r="G7" i="1"/>
  <c r="H7" i="1"/>
  <c r="H5" i="1"/>
  <c r="L5" i="1"/>
  <c r="P5" i="1"/>
  <c r="M5" i="1"/>
  <c r="N5" i="1" s="1"/>
  <c r="R5" i="1"/>
  <c r="V5" i="1"/>
  <c r="M6" i="1"/>
  <c r="N6" i="1" s="1"/>
  <c r="P6" i="1"/>
  <c r="R6" i="1"/>
  <c r="L6" i="1"/>
  <c r="V6" i="1"/>
  <c r="L7" i="1"/>
  <c r="M7" i="1"/>
  <c r="N7" i="1" s="1"/>
  <c r="V7" i="1"/>
  <c r="X7" i="1"/>
  <c r="P7" i="1"/>
  <c r="K8" i="1" l="1"/>
  <c r="G8" i="1" s="1"/>
  <c r="K9" i="1"/>
  <c r="G9" i="1" s="1"/>
  <c r="K22" i="1"/>
  <c r="G22" i="1" s="1"/>
  <c r="K20" i="1"/>
  <c r="G20" i="1" s="1"/>
  <c r="L22" i="1" l="1"/>
  <c r="H22" i="1"/>
  <c r="L8" i="1"/>
  <c r="H8" i="1"/>
  <c r="L9" i="1"/>
  <c r="H9" i="1"/>
  <c r="L20" i="1"/>
  <c r="H20" i="1"/>
  <c r="P8" i="1"/>
  <c r="V8" i="1"/>
  <c r="M8" i="1"/>
  <c r="N8" i="1" s="1"/>
  <c r="X8" i="1"/>
  <c r="R8" i="1"/>
  <c r="P9" i="1"/>
  <c r="X9" i="1"/>
  <c r="V9" i="1"/>
  <c r="R9" i="1"/>
  <c r="M9" i="1"/>
  <c r="N9" i="1" s="1"/>
  <c r="M22" i="1"/>
  <c r="N22" i="1" s="1"/>
  <c r="X22" i="1"/>
  <c r="V22" i="1"/>
  <c r="R22" i="1"/>
  <c r="P22" i="1"/>
  <c r="X20" i="1"/>
  <c r="V20" i="1"/>
  <c r="R20" i="1"/>
  <c r="P20" i="1"/>
  <c r="M20" i="1"/>
  <c r="N20" i="1" s="1"/>
  <c r="K10" i="1"/>
  <c r="G10" i="1" s="1"/>
  <c r="K11" i="1"/>
  <c r="G11" i="1" s="1"/>
  <c r="K12" i="1"/>
  <c r="G12" i="1" s="1"/>
  <c r="K13" i="1"/>
  <c r="G13" i="1" s="1"/>
  <c r="K14" i="1"/>
  <c r="G14" i="1" s="1"/>
  <c r="K15" i="1"/>
  <c r="G15" i="1" s="1"/>
  <c r="K16" i="1"/>
  <c r="G16" i="1" s="1"/>
  <c r="K17" i="1"/>
  <c r="G17" i="1" s="1"/>
  <c r="K18" i="1"/>
  <c r="G18" i="1" s="1"/>
  <c r="K19" i="1"/>
  <c r="G19" i="1" s="1"/>
  <c r="K21" i="1"/>
  <c r="G21" i="1" s="1"/>
  <c r="K26" i="1"/>
  <c r="G26" i="1" s="1"/>
  <c r="K25" i="1"/>
  <c r="G25" i="1" s="1"/>
  <c r="K24" i="1"/>
  <c r="G24" i="1" s="1"/>
  <c r="K27" i="1"/>
  <c r="G27" i="1" s="1"/>
  <c r="K29" i="1"/>
  <c r="G29" i="1" s="1"/>
  <c r="K28" i="1"/>
  <c r="G28" i="1" s="1"/>
  <c r="K30" i="1"/>
  <c r="G30" i="1" s="1"/>
  <c r="K31" i="1"/>
  <c r="G31" i="1" s="1"/>
  <c r="K32" i="1"/>
  <c r="G32" i="1" s="1"/>
  <c r="K33" i="1"/>
  <c r="G33" i="1" s="1"/>
  <c r="K34" i="1"/>
  <c r="G34" i="1" s="1"/>
  <c r="K35" i="1"/>
  <c r="G35" i="1" s="1"/>
  <c r="K37" i="1"/>
  <c r="G37" i="1" s="1"/>
  <c r="K36" i="1"/>
  <c r="G36" i="1" s="1"/>
  <c r="K38" i="1"/>
  <c r="G38" i="1" s="1"/>
  <c r="K39" i="1"/>
  <c r="G39" i="1" s="1"/>
  <c r="K41" i="1"/>
  <c r="G41" i="1" s="1"/>
  <c r="K40" i="1"/>
  <c r="G40" i="1" s="1"/>
  <c r="K42" i="1"/>
  <c r="G42" i="1" s="1"/>
  <c r="H41" i="1" l="1"/>
  <c r="H32" i="1"/>
  <c r="H13" i="1"/>
  <c r="H39" i="1"/>
  <c r="H12" i="1"/>
  <c r="H38" i="1"/>
  <c r="H11" i="1"/>
  <c r="H21" i="1"/>
  <c r="H19" i="1"/>
  <c r="H36" i="1"/>
  <c r="H18" i="1"/>
  <c r="H10" i="1"/>
  <c r="H37" i="1"/>
  <c r="H17" i="1"/>
  <c r="H31" i="1"/>
  <c r="H35" i="1"/>
  <c r="H27" i="1"/>
  <c r="H16" i="1"/>
  <c r="H42" i="1"/>
  <c r="H34" i="1"/>
  <c r="H15" i="1"/>
  <c r="H40" i="1"/>
  <c r="H33" i="1"/>
  <c r="H14" i="1"/>
  <c r="V26" i="1"/>
  <c r="H26" i="1"/>
  <c r="L30" i="1"/>
  <c r="H30" i="1"/>
  <c r="P28" i="1"/>
  <c r="H28" i="1"/>
  <c r="L29" i="1"/>
  <c r="H29" i="1"/>
  <c r="V24" i="1"/>
  <c r="H24" i="1"/>
  <c r="V25" i="1"/>
  <c r="H25" i="1"/>
  <c r="T26" i="1"/>
  <c r="R26" i="1"/>
  <c r="P26" i="1"/>
  <c r="M26" i="1"/>
  <c r="N26" i="1" s="1"/>
  <c r="L26" i="1"/>
  <c r="P25" i="1"/>
  <c r="L25" i="1"/>
  <c r="M25" i="1"/>
  <c r="N25" i="1" s="1"/>
  <c r="T25" i="1"/>
  <c r="R25" i="1"/>
  <c r="T24" i="1"/>
  <c r="R24" i="1"/>
  <c r="P24" i="1"/>
  <c r="M24" i="1"/>
  <c r="N24" i="1" s="1"/>
  <c r="L24" i="1"/>
  <c r="X26" i="1"/>
  <c r="X25" i="1"/>
  <c r="X24" i="1"/>
  <c r="R29" i="1"/>
  <c r="P29" i="1"/>
  <c r="V29" i="1"/>
  <c r="M29" i="1"/>
  <c r="N29" i="1" s="1"/>
  <c r="X29" i="1"/>
  <c r="M28" i="1"/>
  <c r="N28" i="1" s="1"/>
  <c r="L28" i="1"/>
  <c r="R28" i="1"/>
  <c r="X28" i="1"/>
  <c r="V28" i="1"/>
  <c r="R30" i="1"/>
  <c r="P30" i="1"/>
  <c r="V30" i="1"/>
  <c r="M30" i="1"/>
  <c r="N30" i="1" s="1"/>
  <c r="X30" i="1"/>
  <c r="V34" i="1"/>
  <c r="L35" i="1"/>
  <c r="P37" i="1"/>
  <c r="L36" i="1"/>
  <c r="M38" i="1"/>
  <c r="N38" i="1" s="1"/>
  <c r="M39" i="1"/>
  <c r="N39" i="1" s="1"/>
  <c r="T41" i="1"/>
  <c r="P42" i="1"/>
  <c r="M16" i="1"/>
  <c r="N16" i="1" s="1"/>
  <c r="L15" i="1"/>
  <c r="L14" i="1"/>
  <c r="M12" i="1"/>
  <c r="N12" i="1" s="1"/>
  <c r="L13" i="1"/>
  <c r="L18" i="1"/>
  <c r="L19" i="1"/>
  <c r="L17" i="1"/>
  <c r="L21" i="1"/>
  <c r="K23" i="1"/>
  <c r="G23" i="1" s="1"/>
  <c r="M23" i="1" l="1"/>
  <c r="N23" i="1" s="1"/>
  <c r="H23" i="1"/>
  <c r="M34" i="1"/>
  <c r="N34" i="1" s="1"/>
  <c r="P34" i="1"/>
  <c r="L34" i="1"/>
  <c r="R34" i="1"/>
  <c r="T34" i="1"/>
  <c r="R35" i="1"/>
  <c r="V35" i="1"/>
  <c r="T35" i="1"/>
  <c r="P35" i="1"/>
  <c r="M35" i="1"/>
  <c r="N35" i="1" s="1"/>
  <c r="L37" i="1"/>
  <c r="M37" i="1"/>
  <c r="N37" i="1" s="1"/>
  <c r="R37" i="1"/>
  <c r="T37" i="1"/>
  <c r="V37" i="1"/>
  <c r="T36" i="1"/>
  <c r="R36" i="1"/>
  <c r="V36" i="1"/>
  <c r="P36" i="1"/>
  <c r="M36" i="1"/>
  <c r="N36" i="1" s="1"/>
  <c r="V38" i="1"/>
  <c r="T38" i="1"/>
  <c r="L38" i="1"/>
  <c r="R38" i="1"/>
  <c r="P38" i="1"/>
  <c r="T39" i="1"/>
  <c r="R39" i="1"/>
  <c r="V39" i="1"/>
  <c r="P39" i="1"/>
  <c r="L39" i="1"/>
  <c r="L41" i="1"/>
  <c r="V41" i="1"/>
  <c r="M41" i="1"/>
  <c r="N41" i="1" s="1"/>
  <c r="P41" i="1"/>
  <c r="R41" i="1"/>
  <c r="T42" i="1"/>
  <c r="M42" i="1"/>
  <c r="N42" i="1" s="1"/>
  <c r="L42" i="1"/>
  <c r="V42" i="1"/>
  <c r="R42" i="1"/>
  <c r="L16" i="1"/>
  <c r="X16" i="1"/>
  <c r="V16" i="1"/>
  <c r="R16" i="1"/>
  <c r="P16" i="1"/>
  <c r="P15" i="1"/>
  <c r="X15" i="1"/>
  <c r="V15" i="1"/>
  <c r="R15" i="1"/>
  <c r="M15" i="1"/>
  <c r="N15" i="1" s="1"/>
  <c r="X14" i="1"/>
  <c r="V14" i="1"/>
  <c r="R14" i="1"/>
  <c r="P14" i="1"/>
  <c r="M14" i="1"/>
  <c r="N14" i="1" s="1"/>
  <c r="X12" i="1"/>
  <c r="L12" i="1"/>
  <c r="V12" i="1"/>
  <c r="R12" i="1"/>
  <c r="P12" i="1"/>
  <c r="V13" i="1"/>
  <c r="X13" i="1"/>
  <c r="R13" i="1"/>
  <c r="P13" i="1"/>
  <c r="M13" i="1"/>
  <c r="N13" i="1" s="1"/>
  <c r="T18" i="1"/>
  <c r="X18" i="1"/>
  <c r="R18" i="1"/>
  <c r="V18" i="1"/>
  <c r="P18" i="1"/>
  <c r="M18" i="1"/>
  <c r="N18" i="1" s="1"/>
  <c r="V19" i="1"/>
  <c r="P19" i="1"/>
  <c r="X19" i="1"/>
  <c r="R19" i="1"/>
  <c r="M19" i="1"/>
  <c r="N19" i="1" s="1"/>
  <c r="M17" i="1"/>
  <c r="N17" i="1" s="1"/>
  <c r="R17" i="1"/>
  <c r="X17" i="1"/>
  <c r="V17" i="1"/>
  <c r="P17" i="1"/>
  <c r="R21" i="1"/>
  <c r="V21" i="1"/>
  <c r="P21" i="1"/>
  <c r="M21" i="1"/>
  <c r="N21" i="1" s="1"/>
  <c r="X21" i="1"/>
  <c r="L23" i="1"/>
  <c r="X23" i="1"/>
  <c r="V23" i="1"/>
  <c r="R23" i="1"/>
  <c r="P23" i="1"/>
  <c r="V27" i="1"/>
  <c r="X11" i="1"/>
  <c r="L10" i="1"/>
  <c r="X31" i="1"/>
  <c r="M32" i="1"/>
  <c r="N32" i="1" s="1"/>
  <c r="X33" i="1"/>
  <c r="X32" i="1" l="1"/>
  <c r="X10" i="1"/>
  <c r="R11" i="1"/>
  <c r="L11" i="1"/>
  <c r="V11" i="1"/>
  <c r="M27" i="1"/>
  <c r="N27" i="1" s="1"/>
  <c r="R31" i="1"/>
  <c r="M31" i="1"/>
  <c r="N31" i="1" s="1"/>
  <c r="L31" i="1"/>
  <c r="V10" i="1"/>
  <c r="P10" i="1"/>
  <c r="R10" i="1"/>
  <c r="M10" i="1"/>
  <c r="N10" i="1" s="1"/>
  <c r="L33" i="1"/>
  <c r="R33" i="1"/>
  <c r="V33" i="1"/>
  <c r="M11" i="1"/>
  <c r="N11" i="1" s="1"/>
  <c r="P32" i="1"/>
  <c r="T32" i="1"/>
  <c r="V31" i="1"/>
  <c r="L32" i="1"/>
  <c r="V32" i="1"/>
  <c r="P11" i="1"/>
  <c r="M33" i="1"/>
  <c r="N33" i="1" s="1"/>
  <c r="R32" i="1"/>
  <c r="P33" i="1"/>
  <c r="T33" i="1"/>
  <c r="P31" i="1"/>
  <c r="L27" i="1"/>
  <c r="X27" i="1"/>
  <c r="P27" i="1"/>
  <c r="R27" i="1"/>
  <c r="P40" i="1" l="1"/>
  <c r="T40" i="1"/>
  <c r="M40" i="1"/>
  <c r="N40" i="1" s="1"/>
  <c r="L40" i="1"/>
  <c r="R40" i="1"/>
  <c r="V40" i="1"/>
</calcChain>
</file>

<file path=xl/sharedStrings.xml><?xml version="1.0" encoding="utf-8"?>
<sst xmlns="http://schemas.openxmlformats.org/spreadsheetml/2006/main" count="258" uniqueCount="119">
  <si>
    <t>FECHA</t>
  </si>
  <si>
    <t>TIPO DE MECANIMOS</t>
  </si>
  <si>
    <t>DESCRIPCIÓN</t>
  </si>
  <si>
    <t>No.</t>
  </si>
  <si>
    <t>Consulta del Área Metropolitana del Sol</t>
  </si>
  <si>
    <t>POTENCIAL ELECTORAL</t>
  </si>
  <si>
    <t>VOTACION</t>
  </si>
  <si>
    <t>POR EL SI</t>
  </si>
  <si>
    <t>POR EL NO</t>
  </si>
  <si>
    <t>NULOS</t>
  </si>
  <si>
    <t>NO MARCADOS</t>
  </si>
  <si>
    <t>Consulta del Área Metropolitana de Barranquilla</t>
  </si>
  <si>
    <t>%</t>
  </si>
  <si>
    <t>Consulta del Área Metropolitana de Cartagena</t>
  </si>
  <si>
    <t>Consulta del Área Metropolitana de Valledupar</t>
  </si>
  <si>
    <t>BLANCO</t>
  </si>
  <si>
    <t>Consulta del Área Metropolitana Centro Occidente</t>
  </si>
  <si>
    <t>ABSTENCIÓN</t>
  </si>
  <si>
    <t>Consulta del Área Metropolitana del Valle de Aburra</t>
  </si>
  <si>
    <t>N/A</t>
  </si>
  <si>
    <t>¿Cómo miembro de la comunidad, está usted de acuerdo a que el territorio del corregimiento de San Bernardo, sea segregado del municipio de Tamalameque y se anexe al municipio de Pelaya?</t>
  </si>
  <si>
    <t>¿Desea usted que las Veredas Farias, Los Tamacos, El Carmen, El Voladorcito, Torcuatopinto, San Benito Capachino y Copos de Nieve hoy pertenecientes al municipio de San Juan del Cesar en el departamento de La Guajira, se anexen o pasen a pertenecer al municipio de El Molino?</t>
  </si>
  <si>
    <t>¿Desea usted que los Corregimientos de Las Conchitas, Buenos Aires y San Francisco jurisdicion del municipio de Pinillos sea anexado territorialmente al municipio de Hatillos de Loba?</t>
  </si>
  <si>
    <t>¿Desea usted que el Sector Residencial del Barrio San Jose de Los Campanos, pertenezca al Distrito de Cartagena de Indias?</t>
  </si>
  <si>
    <t>¿Acepta usted derogar el Acuerdo Número 010 de 2000, Resolución No. 454 del 2000 y la Resolución No. 481 de octubre 17 del 2000?</t>
  </si>
  <si>
    <t>¿Está de acuerdo, como habitante del municipio de Piedras, Tolima, que se realice en nuestra jurisdicción actividades de exploración, explotación, tratamiento, transformación, transporte, lavado de materiales, provenientes de las actividades de explotación minera aurífera a gran escala, almacenamiento y el empleo de materiales nocivos para la salud y el medio ambiente, de manera específica el cianuro y/o cualquier otra sustancia o material peligroso asociado a dichas actividades y se utilicen las aguas superficiales y subterráneas de nuestro municipio e dichos desarrollos o en cualquier otro de naturaleza similar que pueda afectar y/o limitar el abastecimiento de agua potable para el consumo humano, la vocación productiva tradicional y agrícola de nuestro municipio?</t>
  </si>
  <si>
    <t>¿Está usted de acuerdo con que se ejecuten actividades de exploración sísmica, perforación exploratoria, producción y transporte de hidrocarburos, en las veredas San José, Monserrate Alto, Monserrate La Vega, Guafal del Caja, Bendiciones, Visinaca, Lagunitas, Aguamaco, Zambo, Oso y Jaguito, donde se ubica la zona de recarga hídrica del municipio de Tauramena?</t>
  </si>
  <si>
    <t>¿Desea usted que se cree el municipio de San Pablo Norte?</t>
  </si>
  <si>
    <t>¿Desea usted que se cree el municipio de Brazuleo de Papayal?</t>
  </si>
  <si>
    <t>¿Está usted de acuerdo con que se proyecte para Ramiriquí una plaza republicana en honor al Dr. José Ignacio de Márquez, en el mismo sitio donde está el parque principal?</t>
  </si>
  <si>
    <t>¿Rechaza usted la Violencia y está de acuerdo en convertir a Aguachica en un Municipio modelo de paz?</t>
  </si>
  <si>
    <t>¿Desea Usted que el Distrito de Santa Marta se convierta en modelo nacional de Paz?</t>
  </si>
  <si>
    <t>¿Desea usted que se preserve la Sierra Nevada de Santa Marta como patrimonio común de la humanidad, garantizando la autonomía de sus comunidades indígenas tradicionales la conservación de su Bioversidad, la protección de sus cuencas hidrográficas y prohibiendo las fumigaciones con herbicidas peligrosas para sus ecosistemas?</t>
  </si>
  <si>
    <t>¿Desean pertenecer al municipio de Malambo o Soledad?</t>
  </si>
  <si>
    <t>¿Quieren los ciudadanos residentes en las localidades de Zanjón Rico y Cañas México, que la Asamblea Departamental del Cauca determine, que la línea limítrofe entre los Municipios de Puerto Tejada y Miranda sea la que se señale a continuación, para que se precise que se encuentran en el territorio del Municipio de Puerto Tejada?</t>
  </si>
  <si>
    <t>¿Considera Usted, Si o No, que el colegio “Francisco de Paula Santander” deba construirse en el lote adquirido por el municipio de Duitama, en el sector de San Lorenzo de Abajo, frente al club campestre de la ciudad?</t>
  </si>
  <si>
    <t>¿Está usted de acuerdo, Si o No, que el municipio de Duitama adquiera el inmueble ubicado en la calle 22 No. 37A-61 en Donde funciono antiguamente el Ministerio de Obras públicas - zona de carreteras- para que allí sea ubicado el nuevo Terminal de transporte para pasajeros?</t>
  </si>
  <si>
    <t>¿Quiere usted que el municipio de Córdoba se retire de la empresa sanitaria del Quindio S.A. E.S.P. o Esaquin S.A. (E.S.P.)?</t>
  </si>
  <si>
    <t>¿Está usted de acuerdo y aprueba la creación del municipio de El Roble?</t>
  </si>
  <si>
    <t>¿Quiere que el día de  mercado en la zona urbana de Guadalupe – Huila,  sea el día sábado?</t>
  </si>
  <si>
    <t>¿Quieren los ciudadanos residentes en El Paraíso y Sucre, hacer parte del municipio de Sucre?</t>
  </si>
  <si>
    <t>¿Está usted de acuerdo y aprueba la creación del municipio de Coveñas?</t>
  </si>
  <si>
    <t>¿Rechaza usted que sigan involucrando a la población civil en la guerra, y está de acuerdo en hacer de Fonseca un modelo de convivencia pacífica?</t>
  </si>
  <si>
    <t>¿Rechaza usted que sigan involucrando a la población civil en la guerra, y está de acuerdo en hacer de San Juan del Cesar un modelo de convivencia pacífica?</t>
  </si>
  <si>
    <t>¿Rechaza usted que sigan involucrando a la población civil en la guerra, y está de acuerdo en hacer de Villanueva un modelo de convivencia pacífica?</t>
  </si>
  <si>
    <t>¿Es usted partidario de que la operación de los juegos a la suerte y azar como son las maquinitas tragamonedas se autorice su funcionamiento  en el municipio de Yarumal?</t>
  </si>
  <si>
    <t>¿Está usted de acuerdo con la construcción de la obra denominada disposición final de los residuos sólidos de Medellín y el Área Metropolitana en la vereda tafetanes del municipio de Sopetrán?</t>
  </si>
  <si>
    <t>¿Está usted de acuerdo, que en el municipio de Cabrera - Cundinamarca, como zona de Reserva Campesina se ejecuten proyectos mineros y/o hidroeléctricos que transformen o afecten el uso del suelo el agua y la vocación agropecuaria del municipio?</t>
  </si>
  <si>
    <t>¿Está usted de acuerdo, que en el municipio de Cajamarca se ejecuten proyectos y actividades mineras?</t>
  </si>
  <si>
    <t>¿Está usted de acuerdo ciudadano cumaraleño que dentro de la jurisdicción del MUNICIPIO de CUMARAL (META), se ejecuten actividades de exploración sísmica, perforación explotación y producción de hidrocarburos? SÍ ___ NO ____?</t>
  </si>
  <si>
    <t>¿Está usted de acuerdo SÍ o NO con que en el municipio de Arbeláez Cundinamarca, se realicen actividades de sísmica exploración, explotación y lavado de materiales de hidrocarburos y/o minería a gran escala?</t>
  </si>
  <si>
    <t>¿Está usted de acuerdo, SÍ o NO, con que en el municipio de Pijao, se desarrollen proyectos y actividades de minería de metales?</t>
  </si>
  <si>
    <t>UMBRAL</t>
  </si>
  <si>
    <t>CONSULTA POPULAR</t>
  </si>
  <si>
    <t>¿Está usted de acuerdo SÍ o NO que en la juridiscción del municipio de Sucre Santander, se realicen actividades de exploración y explotación Minera y Petrolera: SI ______ NO _______?</t>
  </si>
  <si>
    <t>¿Está usted de acuerdo SÍ o NO, con que en la jurisdicción del municipio de Jesús María Santander, se realicen actividades de exploración y explotación minera y pretrolera?</t>
  </si>
  <si>
    <t>OPCIÓN GANADORA</t>
  </si>
  <si>
    <t>ESTADO</t>
  </si>
  <si>
    <t>¿Está usted de acuerdo, SÍ o NO, que en el municipio de Fusagasugá se realicen actividades de exploración, perforación y producción de hidrocarburos, fracking y minería a gran escala?</t>
  </si>
  <si>
    <t>MUNICIPIO</t>
  </si>
  <si>
    <t xml:space="preserve">DEPARTAMENTO </t>
  </si>
  <si>
    <t xml:space="preserve">Cundinamarca </t>
  </si>
  <si>
    <t>Fusagasugá</t>
  </si>
  <si>
    <t xml:space="preserve">Santander </t>
  </si>
  <si>
    <t>Sucre</t>
  </si>
  <si>
    <t>Jesús María</t>
  </si>
  <si>
    <t xml:space="preserve">Quindio </t>
  </si>
  <si>
    <t>Pijao</t>
  </si>
  <si>
    <t>Arbeláez</t>
  </si>
  <si>
    <t xml:space="preserve">Meta </t>
  </si>
  <si>
    <t>Cumaral</t>
  </si>
  <si>
    <t xml:space="preserve">Tolima </t>
  </si>
  <si>
    <t>Cajamarca</t>
  </si>
  <si>
    <t>Cabrera</t>
  </si>
  <si>
    <t xml:space="preserve">Antioquia </t>
  </si>
  <si>
    <t>Envigado</t>
  </si>
  <si>
    <t>Tolima - Cundinamarca</t>
  </si>
  <si>
    <t>Carmen de Apicalá, Coello, Flandes y Suarez, Girardot, Guataquí, Nariño y Tocaima.</t>
  </si>
  <si>
    <t xml:space="preserve">Casanare </t>
  </si>
  <si>
    <t>Tauramena</t>
  </si>
  <si>
    <t>Piedras</t>
  </si>
  <si>
    <t xml:space="preserve">Bolívar </t>
  </si>
  <si>
    <t>Corregimientos de San Pablo y Mampujan con las veredas de Munguía, Yucalito, Majaguez, La Pista, Nueva Jerusalén, El Limón, El Sena - María La Baja; Las veredas de Bonanza, Bella Vista, Manguito Oeste - Arjona; Las veredas de El Vizo, Raicero, Pava, Cativa, La Bonga, Paraíso, El Manguito y El Desengaño - Mahates</t>
  </si>
  <si>
    <t>Corregimientos de El Varal, Papayal y Playitas - San Martín de Loba; Buenos Aires - El Peñón; El Piñal - Regidor</t>
  </si>
  <si>
    <t xml:space="preserve">Boyacá </t>
  </si>
  <si>
    <t>Ramiriquí</t>
  </si>
  <si>
    <t>Corregimientos de Las Conchitas, Buenos Aires y San Francisco - Pinillos</t>
  </si>
  <si>
    <t>Mariquita</t>
  </si>
  <si>
    <t>Sector Residencial del Barrio San Jose de Los Campanos - Turbaco</t>
  </si>
  <si>
    <t>Yarumal</t>
  </si>
  <si>
    <t xml:space="preserve">La Guajira </t>
  </si>
  <si>
    <t>Veredas Farias, Los Tamacos, El Carmen, El Voladorcito, Torcuatopinto, San Benito Capachino y Copos de Nieve - San Juan del Cesar</t>
  </si>
  <si>
    <t>Sopetrán</t>
  </si>
  <si>
    <t xml:space="preserve">Cesar </t>
  </si>
  <si>
    <t>Corregimiento San Bernardo - Tamalameque</t>
  </si>
  <si>
    <t>Fonseca</t>
  </si>
  <si>
    <t>Cesar</t>
  </si>
  <si>
    <t>San Juan del Cesar</t>
  </si>
  <si>
    <t>(Villanueva)</t>
  </si>
  <si>
    <t xml:space="preserve">Risaralda </t>
  </si>
  <si>
    <t>Balboa</t>
  </si>
  <si>
    <t xml:space="preserve">Cauca </t>
  </si>
  <si>
    <t>Bolívar</t>
  </si>
  <si>
    <t xml:space="preserve">Sucre </t>
  </si>
  <si>
    <t>Tolú</t>
  </si>
  <si>
    <t xml:space="preserve">Huila </t>
  </si>
  <si>
    <t>Guadalupe</t>
  </si>
  <si>
    <t>Cartagena, Arjona, Clemencia, Mahates, Maria La Baja, San Estanislao, Santa Catalina, Santa Rosa, Turbaco Y Villanueva</t>
  </si>
  <si>
    <t xml:space="preserve">Atlántico </t>
  </si>
  <si>
    <t>Galapa</t>
  </si>
  <si>
    <t>Valledupar, Agustín Codazzi, La Paz, Manauré, Balcón Del Cesar y San Diego</t>
  </si>
  <si>
    <t>Corregimiento El Roble - Corozal</t>
  </si>
  <si>
    <t>Córdoba</t>
  </si>
  <si>
    <t>Duitama</t>
  </si>
  <si>
    <t>Inspección De Policía Zanjón Rico - Puerto Tejada</t>
  </si>
  <si>
    <t>Barrio El Esfuerzo Jurisdicción Malambo y Soledad</t>
  </si>
  <si>
    <t>Santa Marta</t>
  </si>
  <si>
    <t xml:space="preserve">Magdalena </t>
  </si>
  <si>
    <t>Aguachica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</si>
</sst>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3" fontId="0" fillId="0" borderId="0" xfId="0" applyNumberFormat="1" applyAlignment="1">
      <alignment vertical="center"/>
    </xf>
    <xf numFmtId="0" fontId="0" fillId="0" borderId="0" xfId="0" applyAlignment="1">
      <alignment horizontal="center" vertical="center" wrapText="1"/>
    </xf>
    <xf numFmtId="164" fontId="0" fillId="0" borderId="0" xfId="0" applyNumberFormat="1" applyAlignment="1">
      <alignment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16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3"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10" fontId="1" fillId="0" borderId="1" xfId="0" applyNumberFormat="1" applyFont="1"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xf>
    <xf numFmtId="164" fontId="0" fillId="0" borderId="1" xfId="0" applyNumberFormat="1" applyFill="1" applyBorder="1" applyAlignment="1">
      <alignment vertical="center"/>
    </xf>
    <xf numFmtId="0" fontId="0" fillId="0" borderId="1" xfId="0" applyFill="1" applyBorder="1" applyAlignment="1">
      <alignment horizontal="center" vertical="center" wrapText="1"/>
    </xf>
    <xf numFmtId="3" fontId="0" fillId="0" borderId="1" xfId="0" applyNumberFormat="1" applyFont="1" applyFill="1" applyBorder="1" applyAlignment="1">
      <alignment horizontal="center" vertical="center"/>
    </xf>
    <xf numFmtId="10" fontId="0"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3" fontId="1" fillId="0" borderId="1"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0" fontId="0" fillId="0" borderId="0" xfId="0" applyFill="1" applyAlignment="1">
      <alignment vertical="center"/>
    </xf>
    <xf numFmtId="0" fontId="1"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2"/>
  <sheetViews>
    <sheetView tabSelected="1" zoomScale="92" zoomScaleNormal="92" workbookViewId="0">
      <pane ySplit="1" topLeftCell="A2" activePane="bottomLeft" state="frozen"/>
      <selection pane="bottomLeft" activeCell="E3" sqref="E3"/>
    </sheetView>
  </sheetViews>
  <sheetFormatPr baseColWidth="10" defaultRowHeight="15" x14ac:dyDescent="0.25"/>
  <cols>
    <col min="1" max="1" width="4.28515625" style="2" bestFit="1" customWidth="1"/>
    <col min="2" max="2" width="11.28515625" style="7" bestFit="1" customWidth="1"/>
    <col min="3" max="3" width="20" style="3" bestFit="1" customWidth="1"/>
    <col min="4" max="4" width="39" style="6" customWidth="1"/>
    <col min="5" max="6" width="29.42578125" style="3" customWidth="1"/>
    <col min="7" max="7" width="19.42578125" style="3" bestFit="1" customWidth="1"/>
    <col min="8" max="8" width="16.140625" style="3" customWidth="1"/>
    <col min="9" max="9" width="11.28515625" style="4" customWidth="1"/>
    <col min="10" max="10" width="9.28515625" style="4" customWidth="1"/>
    <col min="11" max="11" width="10.7109375" style="5" bestFit="1" customWidth="1"/>
    <col min="12" max="12" width="7.28515625" style="5" bestFit="1" customWidth="1"/>
    <col min="13" max="13" width="12.5703125" style="5" bestFit="1" customWidth="1"/>
    <col min="14" max="14" width="8.42578125" style="5" bestFit="1" customWidth="1"/>
    <col min="15" max="15" width="10.7109375" style="5" bestFit="1" customWidth="1"/>
    <col min="16" max="16" width="8.42578125" style="5" bestFit="1" customWidth="1"/>
    <col min="17" max="17" width="10.42578125" style="5" bestFit="1" customWidth="1"/>
    <col min="18" max="18" width="7.140625" style="5" bestFit="1" customWidth="1"/>
    <col min="19" max="19" width="10.28515625" style="5" bestFit="1" customWidth="1"/>
    <col min="20" max="20" width="7.42578125" style="5" bestFit="1" customWidth="1"/>
    <col min="21" max="21" width="7.140625" style="5" bestFit="1" customWidth="1"/>
    <col min="22" max="22" width="7.42578125" style="5" bestFit="1" customWidth="1"/>
    <col min="23" max="23" width="14.7109375" style="5" bestFit="1" customWidth="1"/>
    <col min="24" max="24" width="7.42578125" style="5" bestFit="1" customWidth="1"/>
    <col min="25" max="16384" width="11.42578125" style="2"/>
  </cols>
  <sheetData>
    <row r="1" spans="1:24" s="1" customFormat="1" ht="30" x14ac:dyDescent="0.25">
      <c r="A1" s="8" t="s">
        <v>3</v>
      </c>
      <c r="B1" s="9" t="s">
        <v>0</v>
      </c>
      <c r="C1" s="8" t="s">
        <v>1</v>
      </c>
      <c r="D1" s="10" t="s">
        <v>2</v>
      </c>
      <c r="E1" s="10" t="s">
        <v>60</v>
      </c>
      <c r="F1" s="10" t="s">
        <v>59</v>
      </c>
      <c r="G1" s="10" t="s">
        <v>57</v>
      </c>
      <c r="H1" s="10" t="s">
        <v>56</v>
      </c>
      <c r="I1" s="11" t="s">
        <v>5</v>
      </c>
      <c r="J1" s="11" t="s">
        <v>52</v>
      </c>
      <c r="K1" s="12" t="s">
        <v>6</v>
      </c>
      <c r="L1" s="12" t="s">
        <v>12</v>
      </c>
      <c r="M1" s="12" t="s">
        <v>17</v>
      </c>
      <c r="N1" s="12" t="s">
        <v>12</v>
      </c>
      <c r="O1" s="12" t="s">
        <v>7</v>
      </c>
      <c r="P1" s="12" t="s">
        <v>12</v>
      </c>
      <c r="Q1" s="12" t="s">
        <v>8</v>
      </c>
      <c r="R1" s="12" t="s">
        <v>12</v>
      </c>
      <c r="S1" s="12" t="s">
        <v>15</v>
      </c>
      <c r="T1" s="12" t="s">
        <v>12</v>
      </c>
      <c r="U1" s="12" t="s">
        <v>9</v>
      </c>
      <c r="V1" s="12" t="s">
        <v>12</v>
      </c>
      <c r="W1" s="12" t="s">
        <v>10</v>
      </c>
      <c r="X1" s="12" t="s">
        <v>12</v>
      </c>
    </row>
    <row r="2" spans="1:24" s="31" customFormat="1" ht="75" x14ac:dyDescent="0.25">
      <c r="A2" s="22">
        <v>1</v>
      </c>
      <c r="B2" s="23">
        <v>43394</v>
      </c>
      <c r="C2" s="22" t="s">
        <v>53</v>
      </c>
      <c r="D2" s="24" t="s">
        <v>58</v>
      </c>
      <c r="E2" s="32" t="s">
        <v>61</v>
      </c>
      <c r="F2" s="24" t="s">
        <v>62</v>
      </c>
      <c r="G2" s="24" t="str">
        <f t="shared" ref="G2:G42" si="0">IF(J2&lt;K2,"PASÓ EL UMBRAL",IF(K2=0,"NO APLICA",IF(J2&gt;K2,"NO PASÓ EL UMBRAL")))</f>
        <v>PASÓ EL UMBRAL</v>
      </c>
      <c r="H2" s="24" t="str">
        <f t="shared" ref="H2:H42" si="1">IF(G2="PASÓ EL UMBRAL",IF(O2&lt;Q2,"GANÓ EL NO",IF(O2&gt;Q2,"GANÓ EL SI","NO APLICA")),IF(G2="NO PASÓ EL UMBRAL",IF(O2&lt;Q2,"GANÓ EL NO",IF(O2&gt;Q2,"GANÓ EL SI","NO APLICA")),"NO APLICA"))</f>
        <v>GANÓ EL NO</v>
      </c>
      <c r="I2" s="25">
        <v>104538</v>
      </c>
      <c r="J2" s="25">
        <f t="shared" ref="J2" si="2">ROUNDUP(I2/3,0)</f>
        <v>34846</v>
      </c>
      <c r="K2" s="25">
        <f t="shared" ref="K2" si="3">O2+Q2+U2+W2</f>
        <v>39501</v>
      </c>
      <c r="L2" s="26">
        <f t="shared" ref="L2" si="4">K2/I2</f>
        <v>0.37786259541984735</v>
      </c>
      <c r="M2" s="25">
        <f t="shared" ref="M2" si="5">I2-K2</f>
        <v>65037</v>
      </c>
      <c r="N2" s="26">
        <f t="shared" ref="N2" si="6">M2/I2</f>
        <v>0.62213740458015265</v>
      </c>
      <c r="O2" s="27">
        <v>202</v>
      </c>
      <c r="P2" s="28">
        <f t="shared" ref="P2" si="7">O2/K2</f>
        <v>5.1137945874787979E-3</v>
      </c>
      <c r="Q2" s="27">
        <v>39175</v>
      </c>
      <c r="R2" s="28">
        <f t="shared" ref="R2" si="8">Q2/K2</f>
        <v>0.99174704437862338</v>
      </c>
      <c r="S2" s="29" t="s">
        <v>19</v>
      </c>
      <c r="T2" s="30" t="s">
        <v>19</v>
      </c>
      <c r="U2" s="27">
        <v>65</v>
      </c>
      <c r="V2" s="28">
        <f t="shared" ref="V2" si="9">U2/K2</f>
        <v>1.6455279613174351E-3</v>
      </c>
      <c r="W2" s="27">
        <v>59</v>
      </c>
      <c r="X2" s="28">
        <f t="shared" ref="X2" si="10">W2/K2</f>
        <v>1.4936330725804411E-3</v>
      </c>
    </row>
    <row r="3" spans="1:24" ht="75" x14ac:dyDescent="0.25">
      <c r="A3" s="22">
        <v>2</v>
      </c>
      <c r="B3" s="13">
        <v>43009</v>
      </c>
      <c r="C3" s="14" t="s">
        <v>53</v>
      </c>
      <c r="D3" s="15" t="s">
        <v>54</v>
      </c>
      <c r="E3" s="10" t="s">
        <v>63</v>
      </c>
      <c r="F3" s="15" t="s">
        <v>64</v>
      </c>
      <c r="G3" s="15" t="str">
        <f t="shared" si="0"/>
        <v>PASÓ EL UMBRAL</v>
      </c>
      <c r="H3" s="15" t="str">
        <f t="shared" si="1"/>
        <v>GANÓ EL NO</v>
      </c>
      <c r="I3" s="16">
        <v>5853</v>
      </c>
      <c r="J3" s="16">
        <f t="shared" ref="J3:J41" si="11">ROUNDUP(I3/3,0)</f>
        <v>1951</v>
      </c>
      <c r="K3" s="16">
        <f t="shared" ref="K3" si="12">O3+Q3+U3+W3</f>
        <v>3071</v>
      </c>
      <c r="L3" s="17">
        <f t="shared" ref="L3" si="13">K3/I3</f>
        <v>0.52468819408850165</v>
      </c>
      <c r="M3" s="16">
        <f t="shared" ref="M3" si="14">I3-K3</f>
        <v>2782</v>
      </c>
      <c r="N3" s="17">
        <f t="shared" ref="N3" si="15">M3/I3</f>
        <v>0.47531180591149835</v>
      </c>
      <c r="O3" s="18">
        <v>33</v>
      </c>
      <c r="P3" s="19">
        <f t="shared" ref="P3" si="16">O3/K3</f>
        <v>1.0745685444480626E-2</v>
      </c>
      <c r="Q3" s="18">
        <v>3016</v>
      </c>
      <c r="R3" s="19">
        <f t="shared" ref="R3" si="17">Q3/K3</f>
        <v>0.98209052425919896</v>
      </c>
      <c r="S3" s="12" t="s">
        <v>19</v>
      </c>
      <c r="T3" s="20" t="s">
        <v>19</v>
      </c>
      <c r="U3" s="18">
        <v>5</v>
      </c>
      <c r="V3" s="19">
        <f t="shared" ref="V3" si="18">U3/K3</f>
        <v>1.6281341582546401E-3</v>
      </c>
      <c r="W3" s="18">
        <v>17</v>
      </c>
      <c r="X3" s="19">
        <f t="shared" ref="X3" si="19">W3/K3</f>
        <v>5.5356561380657766E-3</v>
      </c>
    </row>
    <row r="4" spans="1:24" ht="75" x14ac:dyDescent="0.25">
      <c r="A4" s="22">
        <v>3</v>
      </c>
      <c r="B4" s="13">
        <v>42995</v>
      </c>
      <c r="C4" s="14" t="s">
        <v>53</v>
      </c>
      <c r="D4" s="21" t="s">
        <v>55</v>
      </c>
      <c r="E4" s="10" t="s">
        <v>63</v>
      </c>
      <c r="F4" s="15" t="s">
        <v>65</v>
      </c>
      <c r="G4" s="15" t="str">
        <f t="shared" si="0"/>
        <v>PASÓ EL UMBRAL</v>
      </c>
      <c r="H4" s="15" t="str">
        <f t="shared" si="1"/>
        <v>GANÓ EL NO</v>
      </c>
      <c r="I4" s="16">
        <v>3259</v>
      </c>
      <c r="J4" s="16">
        <f t="shared" ref="J4" si="20">ROUNDUP(I4/3,0)</f>
        <v>1087</v>
      </c>
      <c r="K4" s="16">
        <f t="shared" ref="K4" si="21">O4+Q4+U4+W4</f>
        <v>1728</v>
      </c>
      <c r="L4" s="17">
        <f t="shared" ref="L4" si="22">K4/I4</f>
        <v>0.53022399509051854</v>
      </c>
      <c r="M4" s="16">
        <f t="shared" ref="M4" si="23">I4-K4</f>
        <v>1531</v>
      </c>
      <c r="N4" s="17">
        <f t="shared" ref="N4" si="24">M4/I4</f>
        <v>0.46977600490948146</v>
      </c>
      <c r="O4" s="18">
        <v>22</v>
      </c>
      <c r="P4" s="19">
        <f t="shared" ref="P4" si="25">O4/K4</f>
        <v>1.2731481481481481E-2</v>
      </c>
      <c r="Q4" s="18">
        <v>1677</v>
      </c>
      <c r="R4" s="19">
        <f t="shared" ref="R4" si="26">Q4/K4</f>
        <v>0.97048611111111116</v>
      </c>
      <c r="S4" s="12" t="s">
        <v>19</v>
      </c>
      <c r="T4" s="20" t="s">
        <v>19</v>
      </c>
      <c r="U4" s="18">
        <v>8</v>
      </c>
      <c r="V4" s="19">
        <f t="shared" ref="V4" si="27">U4/K4</f>
        <v>4.6296296296296294E-3</v>
      </c>
      <c r="W4" s="18">
        <v>21</v>
      </c>
      <c r="X4" s="19">
        <f t="shared" ref="X4" si="28">W4/K4</f>
        <v>1.2152777777777778E-2</v>
      </c>
    </row>
    <row r="5" spans="1:24" ht="60" x14ac:dyDescent="0.25">
      <c r="A5" s="22">
        <v>4</v>
      </c>
      <c r="B5" s="13">
        <v>42925</v>
      </c>
      <c r="C5" s="14" t="s">
        <v>53</v>
      </c>
      <c r="D5" s="15" t="s">
        <v>51</v>
      </c>
      <c r="E5" s="10" t="s">
        <v>66</v>
      </c>
      <c r="F5" s="15" t="s">
        <v>67</v>
      </c>
      <c r="G5" s="15" t="str">
        <f t="shared" si="0"/>
        <v>PASÓ EL UMBRAL</v>
      </c>
      <c r="H5" s="15" t="str">
        <f t="shared" si="1"/>
        <v>GANÓ EL NO</v>
      </c>
      <c r="I5" s="16">
        <v>6073</v>
      </c>
      <c r="J5" s="16">
        <f t="shared" si="11"/>
        <v>2025</v>
      </c>
      <c r="K5" s="16">
        <f t="shared" ref="K5:K17" si="29">O5+Q5+U5+W5</f>
        <v>2673</v>
      </c>
      <c r="L5" s="17">
        <f t="shared" ref="L5:L42" si="30">K5/I5</f>
        <v>0.44014490367199077</v>
      </c>
      <c r="M5" s="16">
        <f t="shared" ref="M5:M42" si="31">I5-K5</f>
        <v>3400</v>
      </c>
      <c r="N5" s="17">
        <f t="shared" ref="N5:N42" si="32">M5/I5</f>
        <v>0.55985509632800923</v>
      </c>
      <c r="O5" s="18">
        <v>26</v>
      </c>
      <c r="P5" s="19">
        <f t="shared" ref="P5:P42" si="33">O5/K5</f>
        <v>9.7268986157875055E-3</v>
      </c>
      <c r="Q5" s="18">
        <v>2613</v>
      </c>
      <c r="R5" s="19">
        <f t="shared" ref="R5:R42" si="34">Q5/K5</f>
        <v>0.97755331088664421</v>
      </c>
      <c r="S5" s="12" t="s">
        <v>19</v>
      </c>
      <c r="T5" s="20" t="s">
        <v>19</v>
      </c>
      <c r="U5" s="18">
        <v>8</v>
      </c>
      <c r="V5" s="19">
        <f t="shared" ref="V5:V42" si="35">U5/K5</f>
        <v>2.9928918817807705E-3</v>
      </c>
      <c r="W5" s="18">
        <v>26</v>
      </c>
      <c r="X5" s="19">
        <f t="shared" ref="X5:X33" si="36">W5/K5</f>
        <v>9.7268986157875055E-3</v>
      </c>
    </row>
    <row r="6" spans="1:24" ht="90" x14ac:dyDescent="0.25">
      <c r="A6" s="22">
        <v>5</v>
      </c>
      <c r="B6" s="13">
        <v>42925</v>
      </c>
      <c r="C6" s="14" t="s">
        <v>53</v>
      </c>
      <c r="D6" s="15" t="s">
        <v>50</v>
      </c>
      <c r="E6" s="10" t="s">
        <v>61</v>
      </c>
      <c r="F6" s="15" t="s">
        <v>68</v>
      </c>
      <c r="G6" s="15" t="str">
        <f t="shared" si="0"/>
        <v>PASÓ EL UMBRAL</v>
      </c>
      <c r="H6" s="15" t="str">
        <f t="shared" si="1"/>
        <v>GANÓ EL NO</v>
      </c>
      <c r="I6" s="16">
        <v>8872</v>
      </c>
      <c r="J6" s="16">
        <f t="shared" si="11"/>
        <v>2958</v>
      </c>
      <c r="K6" s="16">
        <f t="shared" si="29"/>
        <v>4376</v>
      </c>
      <c r="L6" s="17">
        <f t="shared" si="30"/>
        <v>0.49323715058611362</v>
      </c>
      <c r="M6" s="16">
        <f t="shared" si="31"/>
        <v>4496</v>
      </c>
      <c r="N6" s="17">
        <f t="shared" si="32"/>
        <v>0.50676284941388638</v>
      </c>
      <c r="O6" s="18">
        <v>38</v>
      </c>
      <c r="P6" s="19">
        <f t="shared" si="33"/>
        <v>8.6837294332723948E-3</v>
      </c>
      <c r="Q6" s="18">
        <v>4312</v>
      </c>
      <c r="R6" s="19">
        <f t="shared" si="34"/>
        <v>0.98537477148080443</v>
      </c>
      <c r="S6" s="12" t="s">
        <v>19</v>
      </c>
      <c r="T6" s="20" t="s">
        <v>19</v>
      </c>
      <c r="U6" s="18">
        <v>9</v>
      </c>
      <c r="V6" s="19">
        <f t="shared" si="35"/>
        <v>2.0566727605118829E-3</v>
      </c>
      <c r="W6" s="18">
        <v>17</v>
      </c>
      <c r="X6" s="19">
        <f t="shared" si="36"/>
        <v>3.8848263254113347E-3</v>
      </c>
    </row>
    <row r="7" spans="1:24" ht="105" x14ac:dyDescent="0.25">
      <c r="A7" s="22">
        <v>6</v>
      </c>
      <c r="B7" s="13">
        <v>42890</v>
      </c>
      <c r="C7" s="14" t="s">
        <v>53</v>
      </c>
      <c r="D7" s="15" t="s">
        <v>49</v>
      </c>
      <c r="E7" s="10" t="s">
        <v>69</v>
      </c>
      <c r="F7" s="15" t="s">
        <v>70</v>
      </c>
      <c r="G7" s="15" t="str">
        <f t="shared" si="0"/>
        <v>PASÓ EL UMBRAL</v>
      </c>
      <c r="H7" s="15" t="str">
        <f t="shared" si="1"/>
        <v>GANÓ EL NO</v>
      </c>
      <c r="I7" s="16">
        <v>15782</v>
      </c>
      <c r="J7" s="16">
        <f t="shared" si="11"/>
        <v>5261</v>
      </c>
      <c r="K7" s="16">
        <f t="shared" si="29"/>
        <v>7714</v>
      </c>
      <c r="L7" s="17">
        <f t="shared" si="30"/>
        <v>0.48878469142060577</v>
      </c>
      <c r="M7" s="16">
        <f t="shared" si="31"/>
        <v>8068</v>
      </c>
      <c r="N7" s="17">
        <f t="shared" si="32"/>
        <v>0.51121530857939423</v>
      </c>
      <c r="O7" s="18">
        <v>194</v>
      </c>
      <c r="P7" s="19">
        <f t="shared" si="33"/>
        <v>2.5149079595540576E-2</v>
      </c>
      <c r="Q7" s="18">
        <v>7475</v>
      </c>
      <c r="R7" s="19">
        <f t="shared" si="34"/>
        <v>0.9690173710137413</v>
      </c>
      <c r="S7" s="12" t="s">
        <v>19</v>
      </c>
      <c r="T7" s="20" t="s">
        <v>19</v>
      </c>
      <c r="U7" s="18">
        <v>28</v>
      </c>
      <c r="V7" s="19">
        <f t="shared" si="35"/>
        <v>3.629764065335753E-3</v>
      </c>
      <c r="W7" s="18">
        <v>17</v>
      </c>
      <c r="X7" s="19">
        <f t="shared" si="36"/>
        <v>2.2037853253824217E-3</v>
      </c>
    </row>
    <row r="8" spans="1:24" ht="45" x14ac:dyDescent="0.25">
      <c r="A8" s="22">
        <v>7</v>
      </c>
      <c r="B8" s="13">
        <v>42820</v>
      </c>
      <c r="C8" s="14" t="s">
        <v>53</v>
      </c>
      <c r="D8" s="15" t="s">
        <v>48</v>
      </c>
      <c r="E8" s="10" t="s">
        <v>71</v>
      </c>
      <c r="F8" s="15" t="s">
        <v>72</v>
      </c>
      <c r="G8" s="15" t="str">
        <f t="shared" si="0"/>
        <v>PASÓ EL UMBRAL</v>
      </c>
      <c r="H8" s="15" t="str">
        <f t="shared" si="1"/>
        <v>GANÓ EL NO</v>
      </c>
      <c r="I8" s="16">
        <v>16312</v>
      </c>
      <c r="J8" s="16">
        <f t="shared" si="11"/>
        <v>5438</v>
      </c>
      <c r="K8" s="16">
        <f t="shared" si="29"/>
        <v>6296</v>
      </c>
      <c r="L8" s="17">
        <f t="shared" si="30"/>
        <v>0.38597351642962235</v>
      </c>
      <c r="M8" s="16">
        <f t="shared" si="31"/>
        <v>10016</v>
      </c>
      <c r="N8" s="17">
        <f t="shared" si="32"/>
        <v>0.61402648357037759</v>
      </c>
      <c r="O8" s="18">
        <v>76</v>
      </c>
      <c r="P8" s="19">
        <f t="shared" si="33"/>
        <v>1.207115628970775E-2</v>
      </c>
      <c r="Q8" s="18">
        <v>6165</v>
      </c>
      <c r="R8" s="19">
        <f t="shared" si="34"/>
        <v>0.97919313850063527</v>
      </c>
      <c r="S8" s="12" t="s">
        <v>19</v>
      </c>
      <c r="T8" s="20" t="s">
        <v>19</v>
      </c>
      <c r="U8" s="18">
        <v>14</v>
      </c>
      <c r="V8" s="19">
        <f t="shared" si="35"/>
        <v>2.2236340533672173E-3</v>
      </c>
      <c r="W8" s="18">
        <v>41</v>
      </c>
      <c r="X8" s="19">
        <f t="shared" si="36"/>
        <v>6.5120711562897081E-3</v>
      </c>
    </row>
    <row r="9" spans="1:24" ht="105" x14ac:dyDescent="0.25">
      <c r="A9" s="22">
        <v>8</v>
      </c>
      <c r="B9" s="13">
        <v>42792</v>
      </c>
      <c r="C9" s="14" t="s">
        <v>53</v>
      </c>
      <c r="D9" s="15" t="s">
        <v>47</v>
      </c>
      <c r="E9" s="10" t="s">
        <v>61</v>
      </c>
      <c r="F9" s="15" t="s">
        <v>73</v>
      </c>
      <c r="G9" s="15" t="str">
        <f t="shared" si="0"/>
        <v>PASÓ EL UMBRAL</v>
      </c>
      <c r="H9" s="15" t="str">
        <f t="shared" si="1"/>
        <v>GANÓ EL NO</v>
      </c>
      <c r="I9" s="16">
        <v>3461</v>
      </c>
      <c r="J9" s="16">
        <f t="shared" si="11"/>
        <v>1154</v>
      </c>
      <c r="K9" s="16">
        <f t="shared" si="29"/>
        <v>1506</v>
      </c>
      <c r="L9" s="17">
        <f t="shared" si="30"/>
        <v>0.43513435423288066</v>
      </c>
      <c r="M9" s="16">
        <f t="shared" si="31"/>
        <v>1955</v>
      </c>
      <c r="N9" s="17">
        <f t="shared" si="32"/>
        <v>0.56486564576711928</v>
      </c>
      <c r="O9" s="18">
        <v>23</v>
      </c>
      <c r="P9" s="19">
        <f t="shared" si="33"/>
        <v>1.5272244355909695E-2</v>
      </c>
      <c r="Q9" s="18">
        <v>1465</v>
      </c>
      <c r="R9" s="19">
        <f t="shared" si="34"/>
        <v>0.97277556440903057</v>
      </c>
      <c r="S9" s="12" t="s">
        <v>19</v>
      </c>
      <c r="T9" s="20" t="s">
        <v>19</v>
      </c>
      <c r="U9" s="18">
        <v>5</v>
      </c>
      <c r="V9" s="19">
        <f t="shared" si="35"/>
        <v>3.3200531208499337E-3</v>
      </c>
      <c r="W9" s="18">
        <v>13</v>
      </c>
      <c r="X9" s="19">
        <f t="shared" si="36"/>
        <v>8.6321381142098266E-3</v>
      </c>
    </row>
    <row r="10" spans="1:24" ht="30" x14ac:dyDescent="0.25">
      <c r="A10" s="22">
        <v>9</v>
      </c>
      <c r="B10" s="13">
        <v>42561</v>
      </c>
      <c r="C10" s="14" t="s">
        <v>53</v>
      </c>
      <c r="D10" s="15" t="s">
        <v>18</v>
      </c>
      <c r="E10" s="10" t="s">
        <v>74</v>
      </c>
      <c r="F10" s="15" t="s">
        <v>75</v>
      </c>
      <c r="G10" s="15" t="str">
        <f t="shared" si="0"/>
        <v>PASÓ EL UMBRAL</v>
      </c>
      <c r="H10" s="15" t="str">
        <f t="shared" si="1"/>
        <v>GANÓ EL SI</v>
      </c>
      <c r="I10" s="16">
        <v>230813</v>
      </c>
      <c r="J10" s="16">
        <f>ROUNDUP(I10*0.05,0)</f>
        <v>11541</v>
      </c>
      <c r="K10" s="16">
        <f t="shared" si="29"/>
        <v>40395</v>
      </c>
      <c r="L10" s="17">
        <f t="shared" si="30"/>
        <v>0.17501180609411082</v>
      </c>
      <c r="M10" s="16">
        <f t="shared" si="31"/>
        <v>190418</v>
      </c>
      <c r="N10" s="17">
        <f t="shared" si="32"/>
        <v>0.82498819390588918</v>
      </c>
      <c r="O10" s="18">
        <v>24507</v>
      </c>
      <c r="P10" s="19">
        <f t="shared" si="33"/>
        <v>0.60668399554400299</v>
      </c>
      <c r="Q10" s="18">
        <v>15364</v>
      </c>
      <c r="R10" s="19">
        <f t="shared" si="34"/>
        <v>0.38034410199282087</v>
      </c>
      <c r="S10" s="12" t="s">
        <v>19</v>
      </c>
      <c r="T10" s="20" t="s">
        <v>19</v>
      </c>
      <c r="U10" s="18">
        <v>366</v>
      </c>
      <c r="V10" s="19">
        <f t="shared" si="35"/>
        <v>9.0605272929818043E-3</v>
      </c>
      <c r="W10" s="18">
        <v>158</v>
      </c>
      <c r="X10" s="19">
        <f t="shared" si="36"/>
        <v>3.9113751701943308E-3</v>
      </c>
    </row>
    <row r="11" spans="1:24" ht="45" x14ac:dyDescent="0.25">
      <c r="A11" s="22">
        <v>10</v>
      </c>
      <c r="B11" s="13">
        <v>41966</v>
      </c>
      <c r="C11" s="14" t="s">
        <v>53</v>
      </c>
      <c r="D11" s="15" t="s">
        <v>4</v>
      </c>
      <c r="E11" s="10" t="s">
        <v>76</v>
      </c>
      <c r="F11" s="15" t="s">
        <v>77</v>
      </c>
      <c r="G11" s="15" t="str">
        <f t="shared" si="0"/>
        <v>PASÓ EL UMBRAL</v>
      </c>
      <c r="H11" s="15" t="str">
        <f t="shared" si="1"/>
        <v>GANÓ EL SI</v>
      </c>
      <c r="I11" s="16">
        <v>80340</v>
      </c>
      <c r="J11" s="16">
        <f>ROUNDUP(I11*0.05,0)</f>
        <v>4017</v>
      </c>
      <c r="K11" s="16">
        <f t="shared" si="29"/>
        <v>20387</v>
      </c>
      <c r="L11" s="17">
        <f t="shared" si="30"/>
        <v>0.25375902414737367</v>
      </c>
      <c r="M11" s="16">
        <f t="shared" si="31"/>
        <v>59953</v>
      </c>
      <c r="N11" s="17">
        <f t="shared" si="32"/>
        <v>0.74624097585262639</v>
      </c>
      <c r="O11" s="18">
        <v>17826</v>
      </c>
      <c r="P11" s="19">
        <f t="shared" si="33"/>
        <v>0.87438073281993423</v>
      </c>
      <c r="Q11" s="18">
        <v>1980</v>
      </c>
      <c r="R11" s="19">
        <f t="shared" si="34"/>
        <v>9.7120714180605291E-2</v>
      </c>
      <c r="S11" s="12" t="s">
        <v>19</v>
      </c>
      <c r="T11" s="20" t="s">
        <v>19</v>
      </c>
      <c r="U11" s="18">
        <v>424</v>
      </c>
      <c r="V11" s="19">
        <f t="shared" si="35"/>
        <v>2.0797567077058911E-2</v>
      </c>
      <c r="W11" s="18">
        <v>157</v>
      </c>
      <c r="X11" s="19">
        <f t="shared" si="36"/>
        <v>7.7009859224015306E-3</v>
      </c>
    </row>
    <row r="12" spans="1:24" ht="150" x14ac:dyDescent="0.25">
      <c r="A12" s="22">
        <v>11</v>
      </c>
      <c r="B12" s="13">
        <v>41623</v>
      </c>
      <c r="C12" s="14" t="s">
        <v>53</v>
      </c>
      <c r="D12" s="15" t="s">
        <v>26</v>
      </c>
      <c r="E12" s="10" t="s">
        <v>78</v>
      </c>
      <c r="F12" s="15" t="s">
        <v>79</v>
      </c>
      <c r="G12" s="15" t="str">
        <f t="shared" si="0"/>
        <v>PASÓ EL UMBRAL</v>
      </c>
      <c r="H12" s="15" t="str">
        <f t="shared" si="1"/>
        <v>GANÓ EL NO</v>
      </c>
      <c r="I12" s="16">
        <v>13372</v>
      </c>
      <c r="J12" s="16">
        <f t="shared" si="11"/>
        <v>4458</v>
      </c>
      <c r="K12" s="16">
        <f t="shared" si="29"/>
        <v>4612</v>
      </c>
      <c r="L12" s="17">
        <f t="shared" si="30"/>
        <v>0.34489979060723902</v>
      </c>
      <c r="M12" s="16">
        <f t="shared" si="31"/>
        <v>8760</v>
      </c>
      <c r="N12" s="17">
        <f t="shared" si="32"/>
        <v>0.65510020939276103</v>
      </c>
      <c r="O12" s="18">
        <v>151</v>
      </c>
      <c r="P12" s="19">
        <f t="shared" si="33"/>
        <v>3.2740676496097139E-2</v>
      </c>
      <c r="Q12" s="18">
        <v>4428</v>
      </c>
      <c r="R12" s="19">
        <f t="shared" si="34"/>
        <v>0.96010407632263661</v>
      </c>
      <c r="S12" s="12" t="s">
        <v>19</v>
      </c>
      <c r="T12" s="20" t="s">
        <v>19</v>
      </c>
      <c r="U12" s="18">
        <v>21</v>
      </c>
      <c r="V12" s="19">
        <f t="shared" si="35"/>
        <v>4.5533391153512572E-3</v>
      </c>
      <c r="W12" s="18">
        <v>12</v>
      </c>
      <c r="X12" s="19">
        <f t="shared" si="36"/>
        <v>2.6019080659150044E-3</v>
      </c>
    </row>
    <row r="13" spans="1:24" ht="315" x14ac:dyDescent="0.25">
      <c r="A13" s="22">
        <v>12</v>
      </c>
      <c r="B13" s="13">
        <v>41483</v>
      </c>
      <c r="C13" s="14" t="s">
        <v>53</v>
      </c>
      <c r="D13" s="15" t="s">
        <v>25</v>
      </c>
      <c r="E13" s="10" t="s">
        <v>71</v>
      </c>
      <c r="F13" s="15" t="s">
        <v>80</v>
      </c>
      <c r="G13" s="15" t="str">
        <f t="shared" si="0"/>
        <v>PASÓ EL UMBRAL</v>
      </c>
      <c r="H13" s="15" t="str">
        <f t="shared" si="1"/>
        <v>GANÓ EL SI</v>
      </c>
      <c r="I13" s="16">
        <v>5105</v>
      </c>
      <c r="J13" s="16">
        <f t="shared" si="11"/>
        <v>1702</v>
      </c>
      <c r="K13" s="16">
        <f t="shared" si="29"/>
        <v>3007</v>
      </c>
      <c r="L13" s="17">
        <f t="shared" si="30"/>
        <v>0.58903036238981388</v>
      </c>
      <c r="M13" s="16">
        <f t="shared" si="31"/>
        <v>2098</v>
      </c>
      <c r="N13" s="17">
        <f t="shared" si="32"/>
        <v>0.41096963761018607</v>
      </c>
      <c r="O13" s="18">
        <v>2971</v>
      </c>
      <c r="P13" s="19">
        <f t="shared" si="33"/>
        <v>0.98802793481875628</v>
      </c>
      <c r="Q13" s="18">
        <v>24</v>
      </c>
      <c r="R13" s="19">
        <f t="shared" si="34"/>
        <v>7.9813767874958429E-3</v>
      </c>
      <c r="S13" s="12" t="s">
        <v>19</v>
      </c>
      <c r="T13" s="20" t="s">
        <v>19</v>
      </c>
      <c r="U13" s="18">
        <v>2</v>
      </c>
      <c r="V13" s="19">
        <f t="shared" si="35"/>
        <v>6.6511473229132021E-4</v>
      </c>
      <c r="W13" s="18">
        <v>10</v>
      </c>
      <c r="X13" s="19">
        <f t="shared" si="36"/>
        <v>3.3255736614566014E-3</v>
      </c>
    </row>
    <row r="14" spans="1:24" ht="165" x14ac:dyDescent="0.25">
      <c r="A14" s="22">
        <v>13</v>
      </c>
      <c r="B14" s="13">
        <v>40601</v>
      </c>
      <c r="C14" s="14" t="s">
        <v>53</v>
      </c>
      <c r="D14" s="15" t="s">
        <v>27</v>
      </c>
      <c r="E14" s="10" t="s">
        <v>81</v>
      </c>
      <c r="F14" s="15" t="s">
        <v>82</v>
      </c>
      <c r="G14" s="15" t="str">
        <f t="shared" si="0"/>
        <v>PASÓ EL UMBRAL</v>
      </c>
      <c r="H14" s="15" t="str">
        <f t="shared" si="1"/>
        <v>GANÓ EL SI</v>
      </c>
      <c r="I14" s="16">
        <v>4517</v>
      </c>
      <c r="J14" s="16">
        <f t="shared" si="11"/>
        <v>1506</v>
      </c>
      <c r="K14" s="16">
        <f t="shared" si="29"/>
        <v>1880</v>
      </c>
      <c r="L14" s="17">
        <f t="shared" si="30"/>
        <v>0.41620544609253929</v>
      </c>
      <c r="M14" s="16">
        <f t="shared" si="31"/>
        <v>2637</v>
      </c>
      <c r="N14" s="17">
        <f t="shared" si="32"/>
        <v>0.58379455390746071</v>
      </c>
      <c r="O14" s="18">
        <v>1822</v>
      </c>
      <c r="P14" s="19">
        <f t="shared" si="33"/>
        <v>0.9691489361702128</v>
      </c>
      <c r="Q14" s="18">
        <v>33</v>
      </c>
      <c r="R14" s="19">
        <f t="shared" si="34"/>
        <v>1.7553191489361703E-2</v>
      </c>
      <c r="S14" s="12" t="s">
        <v>19</v>
      </c>
      <c r="T14" s="20" t="s">
        <v>19</v>
      </c>
      <c r="U14" s="18">
        <v>17</v>
      </c>
      <c r="V14" s="19">
        <f t="shared" si="35"/>
        <v>9.0425531914893609E-3</v>
      </c>
      <c r="W14" s="18">
        <v>8</v>
      </c>
      <c r="X14" s="19">
        <f t="shared" si="36"/>
        <v>4.2553191489361703E-3</v>
      </c>
    </row>
    <row r="15" spans="1:24" ht="60" x14ac:dyDescent="0.25">
      <c r="A15" s="22">
        <v>14</v>
      </c>
      <c r="B15" s="13">
        <v>40566</v>
      </c>
      <c r="C15" s="14" t="s">
        <v>53</v>
      </c>
      <c r="D15" s="15" t="s">
        <v>28</v>
      </c>
      <c r="E15" s="10" t="s">
        <v>81</v>
      </c>
      <c r="F15" s="15" t="s">
        <v>83</v>
      </c>
      <c r="G15" s="15" t="str">
        <f t="shared" si="0"/>
        <v>PASÓ EL UMBRAL</v>
      </c>
      <c r="H15" s="15" t="str">
        <f t="shared" si="1"/>
        <v>GANÓ EL SI</v>
      </c>
      <c r="I15" s="16">
        <v>2384</v>
      </c>
      <c r="J15" s="16">
        <f t="shared" si="11"/>
        <v>795</v>
      </c>
      <c r="K15" s="16">
        <f t="shared" si="29"/>
        <v>1017</v>
      </c>
      <c r="L15" s="17">
        <f t="shared" si="30"/>
        <v>0.42659395973154363</v>
      </c>
      <c r="M15" s="16">
        <f t="shared" si="31"/>
        <v>1367</v>
      </c>
      <c r="N15" s="17">
        <f t="shared" si="32"/>
        <v>0.57340604026845643</v>
      </c>
      <c r="O15" s="18">
        <v>996</v>
      </c>
      <c r="P15" s="19">
        <f t="shared" si="33"/>
        <v>0.97935103244837762</v>
      </c>
      <c r="Q15" s="18">
        <v>13</v>
      </c>
      <c r="R15" s="19">
        <f t="shared" si="34"/>
        <v>1.2782694198623401E-2</v>
      </c>
      <c r="S15" s="12" t="s">
        <v>19</v>
      </c>
      <c r="T15" s="20" t="s">
        <v>19</v>
      </c>
      <c r="U15" s="18">
        <v>4</v>
      </c>
      <c r="V15" s="19">
        <f t="shared" si="35"/>
        <v>3.9331366764995086E-3</v>
      </c>
      <c r="W15" s="18">
        <v>4</v>
      </c>
      <c r="X15" s="19">
        <f t="shared" si="36"/>
        <v>3.9331366764995086E-3</v>
      </c>
    </row>
    <row r="16" spans="1:24" ht="75" x14ac:dyDescent="0.25">
      <c r="A16" s="22">
        <v>15</v>
      </c>
      <c r="B16" s="13">
        <v>39824</v>
      </c>
      <c r="C16" s="14" t="s">
        <v>53</v>
      </c>
      <c r="D16" s="15" t="s">
        <v>29</v>
      </c>
      <c r="E16" s="10" t="s">
        <v>84</v>
      </c>
      <c r="F16" s="15" t="s">
        <v>85</v>
      </c>
      <c r="G16" s="15" t="str">
        <f t="shared" si="0"/>
        <v>NO PASÓ EL UMBRAL</v>
      </c>
      <c r="H16" s="15" t="str">
        <f t="shared" si="1"/>
        <v>GANÓ EL NO</v>
      </c>
      <c r="I16" s="16">
        <v>7692</v>
      </c>
      <c r="J16" s="16">
        <f t="shared" si="11"/>
        <v>2564</v>
      </c>
      <c r="K16" s="16">
        <f t="shared" si="29"/>
        <v>1313</v>
      </c>
      <c r="L16" s="17">
        <f t="shared" si="30"/>
        <v>0.17069682787311494</v>
      </c>
      <c r="M16" s="16">
        <f t="shared" si="31"/>
        <v>6379</v>
      </c>
      <c r="N16" s="17">
        <f t="shared" si="32"/>
        <v>0.82930317212688509</v>
      </c>
      <c r="O16" s="18">
        <v>209</v>
      </c>
      <c r="P16" s="19">
        <f t="shared" si="33"/>
        <v>0.15917745620715917</v>
      </c>
      <c r="Q16" s="18">
        <v>1090</v>
      </c>
      <c r="R16" s="19">
        <f t="shared" si="34"/>
        <v>0.83015993907083019</v>
      </c>
      <c r="S16" s="12" t="s">
        <v>19</v>
      </c>
      <c r="T16" s="20" t="s">
        <v>19</v>
      </c>
      <c r="U16" s="18">
        <v>6</v>
      </c>
      <c r="V16" s="19">
        <f t="shared" si="35"/>
        <v>4.56968773800457E-3</v>
      </c>
      <c r="W16" s="18">
        <v>8</v>
      </c>
      <c r="X16" s="19">
        <f t="shared" si="36"/>
        <v>6.0929169840060931E-3</v>
      </c>
    </row>
    <row r="17" spans="1:24" ht="75" x14ac:dyDescent="0.25">
      <c r="A17" s="22">
        <v>16</v>
      </c>
      <c r="B17" s="13">
        <v>37787</v>
      </c>
      <c r="C17" s="14" t="s">
        <v>53</v>
      </c>
      <c r="D17" s="15" t="s">
        <v>22</v>
      </c>
      <c r="E17" s="10" t="s">
        <v>81</v>
      </c>
      <c r="F17" s="15" t="s">
        <v>86</v>
      </c>
      <c r="G17" s="15" t="str">
        <f t="shared" si="0"/>
        <v>PASÓ EL UMBRAL</v>
      </c>
      <c r="H17" s="15" t="str">
        <f t="shared" si="1"/>
        <v>GANÓ EL NO</v>
      </c>
      <c r="I17" s="16">
        <v>921</v>
      </c>
      <c r="J17" s="16">
        <f t="shared" si="11"/>
        <v>307</v>
      </c>
      <c r="K17" s="16">
        <f t="shared" si="29"/>
        <v>528</v>
      </c>
      <c r="L17" s="17">
        <f t="shared" si="30"/>
        <v>0.57328990228013033</v>
      </c>
      <c r="M17" s="16">
        <f t="shared" si="31"/>
        <v>393</v>
      </c>
      <c r="N17" s="17">
        <f t="shared" si="32"/>
        <v>0.42671009771986973</v>
      </c>
      <c r="O17" s="18">
        <v>171</v>
      </c>
      <c r="P17" s="19">
        <f t="shared" si="33"/>
        <v>0.32386363636363635</v>
      </c>
      <c r="Q17" s="18">
        <v>349</v>
      </c>
      <c r="R17" s="19">
        <f t="shared" si="34"/>
        <v>0.66098484848484851</v>
      </c>
      <c r="S17" s="12" t="s">
        <v>19</v>
      </c>
      <c r="T17" s="20" t="s">
        <v>19</v>
      </c>
      <c r="U17" s="18">
        <v>5</v>
      </c>
      <c r="V17" s="19">
        <f t="shared" si="35"/>
        <v>9.46969696969697E-3</v>
      </c>
      <c r="W17" s="18">
        <v>3</v>
      </c>
      <c r="X17" s="19">
        <f t="shared" si="36"/>
        <v>5.681818181818182E-3</v>
      </c>
    </row>
    <row r="18" spans="1:24" ht="60" x14ac:dyDescent="0.25">
      <c r="A18" s="22">
        <v>17</v>
      </c>
      <c r="B18" s="13">
        <v>37605</v>
      </c>
      <c r="C18" s="14" t="s">
        <v>53</v>
      </c>
      <c r="D18" s="15" t="s">
        <v>24</v>
      </c>
      <c r="E18" s="10" t="s">
        <v>71</v>
      </c>
      <c r="F18" s="15" t="s">
        <v>87</v>
      </c>
      <c r="G18" s="15" t="str">
        <f t="shared" si="0"/>
        <v>NO PASÓ EL UMBRAL</v>
      </c>
      <c r="H18" s="15" t="str">
        <f t="shared" si="1"/>
        <v>GANÓ EL SI</v>
      </c>
      <c r="I18" s="16">
        <v>19055</v>
      </c>
      <c r="J18" s="16">
        <f t="shared" si="11"/>
        <v>6352</v>
      </c>
      <c r="K18" s="16">
        <f>O18+Q18+U18+W18+S18</f>
        <v>5599</v>
      </c>
      <c r="L18" s="17">
        <f t="shared" si="30"/>
        <v>0.29383363946470742</v>
      </c>
      <c r="M18" s="16">
        <f t="shared" si="31"/>
        <v>13456</v>
      </c>
      <c r="N18" s="17">
        <f t="shared" si="32"/>
        <v>0.70616636053529258</v>
      </c>
      <c r="O18" s="18">
        <v>5444</v>
      </c>
      <c r="P18" s="19">
        <f t="shared" si="33"/>
        <v>0.97231648508662261</v>
      </c>
      <c r="Q18" s="18">
        <v>102</v>
      </c>
      <c r="R18" s="19">
        <f t="shared" si="34"/>
        <v>1.8217538846222538E-2</v>
      </c>
      <c r="S18" s="18">
        <v>17</v>
      </c>
      <c r="T18" s="19">
        <f>S18/K18</f>
        <v>3.0362564743704233E-3</v>
      </c>
      <c r="U18" s="18">
        <v>18</v>
      </c>
      <c r="V18" s="19">
        <f t="shared" si="35"/>
        <v>3.2148597963922131E-3</v>
      </c>
      <c r="W18" s="18">
        <v>18</v>
      </c>
      <c r="X18" s="19">
        <f t="shared" si="36"/>
        <v>3.2148597963922131E-3</v>
      </c>
    </row>
    <row r="19" spans="1:24" ht="60" x14ac:dyDescent="0.25">
      <c r="A19" s="22">
        <v>18</v>
      </c>
      <c r="B19" s="13">
        <v>37150</v>
      </c>
      <c r="C19" s="14" t="s">
        <v>53</v>
      </c>
      <c r="D19" s="15" t="s">
        <v>23</v>
      </c>
      <c r="E19" s="10" t="s">
        <v>81</v>
      </c>
      <c r="F19" s="15" t="s">
        <v>88</v>
      </c>
      <c r="G19" s="15" t="str">
        <f t="shared" si="0"/>
        <v>PASÓ EL UMBRAL</v>
      </c>
      <c r="H19" s="15" t="str">
        <f t="shared" si="1"/>
        <v>GANÓ EL SI</v>
      </c>
      <c r="I19" s="16">
        <v>2838</v>
      </c>
      <c r="J19" s="16">
        <f t="shared" si="11"/>
        <v>946</v>
      </c>
      <c r="K19" s="16">
        <f>O19+Q19+U19+W19</f>
        <v>2277</v>
      </c>
      <c r="L19" s="17">
        <f t="shared" si="30"/>
        <v>0.80232558139534882</v>
      </c>
      <c r="M19" s="16">
        <f t="shared" si="31"/>
        <v>561</v>
      </c>
      <c r="N19" s="17">
        <f t="shared" si="32"/>
        <v>0.19767441860465115</v>
      </c>
      <c r="O19" s="18">
        <v>2232</v>
      </c>
      <c r="P19" s="19">
        <f t="shared" si="33"/>
        <v>0.98023715415019763</v>
      </c>
      <c r="Q19" s="18">
        <v>22</v>
      </c>
      <c r="R19" s="19">
        <f t="shared" si="34"/>
        <v>9.6618357487922701E-3</v>
      </c>
      <c r="S19" s="12" t="s">
        <v>19</v>
      </c>
      <c r="T19" s="20" t="s">
        <v>19</v>
      </c>
      <c r="U19" s="18">
        <v>9</v>
      </c>
      <c r="V19" s="19">
        <f t="shared" si="35"/>
        <v>3.952569169960474E-3</v>
      </c>
      <c r="W19" s="18">
        <v>14</v>
      </c>
      <c r="X19" s="19">
        <f t="shared" si="36"/>
        <v>6.148440931049627E-3</v>
      </c>
    </row>
    <row r="20" spans="1:24" ht="75" x14ac:dyDescent="0.25">
      <c r="A20" s="22">
        <v>19</v>
      </c>
      <c r="B20" s="13">
        <v>37136</v>
      </c>
      <c r="C20" s="14" t="s">
        <v>53</v>
      </c>
      <c r="D20" s="15" t="s">
        <v>45</v>
      </c>
      <c r="E20" s="10" t="s">
        <v>74</v>
      </c>
      <c r="F20" s="15" t="s">
        <v>89</v>
      </c>
      <c r="G20" s="15" t="str">
        <f t="shared" si="0"/>
        <v>NO PASÓ EL UMBRAL</v>
      </c>
      <c r="H20" s="15" t="str">
        <f t="shared" si="1"/>
        <v>GANÓ EL NO</v>
      </c>
      <c r="I20" s="16">
        <v>24293</v>
      </c>
      <c r="J20" s="16">
        <f t="shared" si="11"/>
        <v>8098</v>
      </c>
      <c r="K20" s="16">
        <f>O20+Q20+U20+W20</f>
        <v>3157</v>
      </c>
      <c r="L20" s="17">
        <f t="shared" si="30"/>
        <v>0.1299551311077265</v>
      </c>
      <c r="M20" s="16">
        <f t="shared" si="31"/>
        <v>21136</v>
      </c>
      <c r="N20" s="17">
        <f t="shared" si="32"/>
        <v>0.8700448688922735</v>
      </c>
      <c r="O20" s="18">
        <v>275</v>
      </c>
      <c r="P20" s="19">
        <f t="shared" si="33"/>
        <v>8.7108013937282236E-2</v>
      </c>
      <c r="Q20" s="18">
        <v>2836</v>
      </c>
      <c r="R20" s="19">
        <f t="shared" si="34"/>
        <v>0.89832119100411778</v>
      </c>
      <c r="S20" s="12" t="s">
        <v>19</v>
      </c>
      <c r="T20" s="20" t="s">
        <v>19</v>
      </c>
      <c r="U20" s="18">
        <v>28</v>
      </c>
      <c r="V20" s="19">
        <f t="shared" si="35"/>
        <v>8.869179600886918E-3</v>
      </c>
      <c r="W20" s="18">
        <v>18</v>
      </c>
      <c r="X20" s="19">
        <f t="shared" si="36"/>
        <v>5.7016154577130187E-3</v>
      </c>
    </row>
    <row r="21" spans="1:24" ht="120" x14ac:dyDescent="0.25">
      <c r="A21" s="22">
        <v>20</v>
      </c>
      <c r="B21" s="13">
        <v>37101</v>
      </c>
      <c r="C21" s="14" t="s">
        <v>53</v>
      </c>
      <c r="D21" s="15" t="s">
        <v>21</v>
      </c>
      <c r="E21" s="10" t="s">
        <v>90</v>
      </c>
      <c r="F21" s="15" t="s">
        <v>91</v>
      </c>
      <c r="G21" s="15" t="str">
        <f t="shared" si="0"/>
        <v>PASÓ EL UMBRAL</v>
      </c>
      <c r="H21" s="15" t="str">
        <f t="shared" si="1"/>
        <v>GANÓ EL SI</v>
      </c>
      <c r="I21" s="16">
        <v>563</v>
      </c>
      <c r="J21" s="16">
        <f t="shared" si="11"/>
        <v>188</v>
      </c>
      <c r="K21" s="16">
        <f>O21+Q21+U21+W21</f>
        <v>341</v>
      </c>
      <c r="L21" s="17">
        <f t="shared" si="30"/>
        <v>0.60568383658969804</v>
      </c>
      <c r="M21" s="16">
        <f t="shared" si="31"/>
        <v>222</v>
      </c>
      <c r="N21" s="17">
        <f t="shared" si="32"/>
        <v>0.39431616341030196</v>
      </c>
      <c r="O21" s="18">
        <v>340</v>
      </c>
      <c r="P21" s="19">
        <f t="shared" si="33"/>
        <v>0.99706744868035191</v>
      </c>
      <c r="Q21" s="18">
        <v>1</v>
      </c>
      <c r="R21" s="19">
        <f t="shared" si="34"/>
        <v>2.9325513196480938E-3</v>
      </c>
      <c r="S21" s="12" t="s">
        <v>19</v>
      </c>
      <c r="T21" s="20" t="s">
        <v>19</v>
      </c>
      <c r="U21" s="18">
        <v>0</v>
      </c>
      <c r="V21" s="19">
        <f t="shared" si="35"/>
        <v>0</v>
      </c>
      <c r="W21" s="18">
        <v>0</v>
      </c>
      <c r="X21" s="19">
        <f t="shared" si="36"/>
        <v>0</v>
      </c>
    </row>
    <row r="22" spans="1:24" ht="90" x14ac:dyDescent="0.25">
      <c r="A22" s="22">
        <v>21</v>
      </c>
      <c r="B22" s="13">
        <v>37094</v>
      </c>
      <c r="C22" s="14" t="s">
        <v>53</v>
      </c>
      <c r="D22" s="15" t="s">
        <v>46</v>
      </c>
      <c r="E22" s="10" t="s">
        <v>74</v>
      </c>
      <c r="F22" s="15" t="s">
        <v>92</v>
      </c>
      <c r="G22" s="15" t="str">
        <f t="shared" si="0"/>
        <v>PASÓ EL UMBRAL</v>
      </c>
      <c r="H22" s="15" t="str">
        <f t="shared" si="1"/>
        <v>GANÓ EL NO</v>
      </c>
      <c r="I22" s="16">
        <v>12214</v>
      </c>
      <c r="J22" s="16">
        <f t="shared" si="11"/>
        <v>4072</v>
      </c>
      <c r="K22" s="16">
        <f>O22+Q22+U22+W22</f>
        <v>5075</v>
      </c>
      <c r="L22" s="17">
        <f t="shared" si="30"/>
        <v>0.41550679548059605</v>
      </c>
      <c r="M22" s="16">
        <f t="shared" si="31"/>
        <v>7139</v>
      </c>
      <c r="N22" s="17">
        <f t="shared" si="32"/>
        <v>0.58449320451940401</v>
      </c>
      <c r="O22" s="18">
        <v>87</v>
      </c>
      <c r="P22" s="19">
        <f t="shared" si="33"/>
        <v>1.7142857142857144E-2</v>
      </c>
      <c r="Q22" s="18">
        <v>4892</v>
      </c>
      <c r="R22" s="19">
        <f t="shared" si="34"/>
        <v>0.96394088669950739</v>
      </c>
      <c r="S22" s="12" t="s">
        <v>19</v>
      </c>
      <c r="T22" s="20" t="s">
        <v>19</v>
      </c>
      <c r="U22" s="18">
        <v>61</v>
      </c>
      <c r="V22" s="19">
        <f t="shared" si="35"/>
        <v>1.2019704433497537E-2</v>
      </c>
      <c r="W22" s="18">
        <v>35</v>
      </c>
      <c r="X22" s="19">
        <f t="shared" si="36"/>
        <v>6.8965517241379309E-3</v>
      </c>
    </row>
    <row r="23" spans="1:24" ht="90" x14ac:dyDescent="0.25">
      <c r="A23" s="22">
        <v>22</v>
      </c>
      <c r="B23" s="13">
        <v>36585</v>
      </c>
      <c r="C23" s="14" t="s">
        <v>53</v>
      </c>
      <c r="D23" s="15" t="s">
        <v>20</v>
      </c>
      <c r="E23" s="10" t="s">
        <v>93</v>
      </c>
      <c r="F23" s="15" t="s">
        <v>94</v>
      </c>
      <c r="G23" s="15" t="str">
        <f t="shared" si="0"/>
        <v>PASÓ EL UMBRAL</v>
      </c>
      <c r="H23" s="15" t="str">
        <f t="shared" si="1"/>
        <v>GANÓ EL SI</v>
      </c>
      <c r="I23" s="16">
        <v>596</v>
      </c>
      <c r="J23" s="16">
        <f t="shared" si="11"/>
        <v>199</v>
      </c>
      <c r="K23" s="16">
        <f>O23+Q23+U23+W23</f>
        <v>325</v>
      </c>
      <c r="L23" s="17">
        <f t="shared" si="30"/>
        <v>0.54530201342281881</v>
      </c>
      <c r="M23" s="16">
        <f t="shared" si="31"/>
        <v>271</v>
      </c>
      <c r="N23" s="17">
        <f t="shared" si="32"/>
        <v>0.45469798657718119</v>
      </c>
      <c r="O23" s="18">
        <v>310</v>
      </c>
      <c r="P23" s="19">
        <f t="shared" si="33"/>
        <v>0.9538461538461539</v>
      </c>
      <c r="Q23" s="18">
        <v>9</v>
      </c>
      <c r="R23" s="19">
        <f t="shared" si="34"/>
        <v>2.7692307692307693E-2</v>
      </c>
      <c r="S23" s="12" t="s">
        <v>19</v>
      </c>
      <c r="T23" s="20" t="s">
        <v>19</v>
      </c>
      <c r="U23" s="18">
        <v>0</v>
      </c>
      <c r="V23" s="19">
        <f t="shared" si="35"/>
        <v>0</v>
      </c>
      <c r="W23" s="18">
        <v>6</v>
      </c>
      <c r="X23" s="19">
        <f t="shared" si="36"/>
        <v>1.8461538461538463E-2</v>
      </c>
    </row>
    <row r="24" spans="1:24" ht="60" x14ac:dyDescent="0.25">
      <c r="A24" s="22">
        <v>23</v>
      </c>
      <c r="B24" s="13">
        <v>36513</v>
      </c>
      <c r="C24" s="14" t="s">
        <v>53</v>
      </c>
      <c r="D24" s="15" t="s">
        <v>42</v>
      </c>
      <c r="E24" s="10" t="s">
        <v>90</v>
      </c>
      <c r="F24" s="15" t="s">
        <v>95</v>
      </c>
      <c r="G24" s="15" t="str">
        <f t="shared" si="0"/>
        <v>PASÓ EL UMBRAL</v>
      </c>
      <c r="H24" s="15" t="str">
        <f t="shared" si="1"/>
        <v>GANÓ EL SI</v>
      </c>
      <c r="I24" s="16">
        <v>14554</v>
      </c>
      <c r="J24" s="16">
        <f t="shared" si="11"/>
        <v>4852</v>
      </c>
      <c r="K24" s="16">
        <f>O24+Q24+U24+W24+S24</f>
        <v>5304</v>
      </c>
      <c r="L24" s="17">
        <f t="shared" si="30"/>
        <v>0.3644358939123265</v>
      </c>
      <c r="M24" s="16">
        <f t="shared" si="31"/>
        <v>9250</v>
      </c>
      <c r="N24" s="17">
        <f t="shared" si="32"/>
        <v>0.63556410608767344</v>
      </c>
      <c r="O24" s="18">
        <v>5262</v>
      </c>
      <c r="P24" s="19">
        <f t="shared" si="33"/>
        <v>0.99208144796380093</v>
      </c>
      <c r="Q24" s="18">
        <v>19</v>
      </c>
      <c r="R24" s="19">
        <f t="shared" si="34"/>
        <v>3.5822021116138762E-3</v>
      </c>
      <c r="S24" s="18">
        <v>17</v>
      </c>
      <c r="T24" s="19">
        <f>S24/K24</f>
        <v>3.205128205128205E-3</v>
      </c>
      <c r="U24" s="18">
        <v>6</v>
      </c>
      <c r="V24" s="19">
        <f t="shared" si="35"/>
        <v>1.1312217194570137E-3</v>
      </c>
      <c r="W24" s="18">
        <v>0</v>
      </c>
      <c r="X24" s="19">
        <f t="shared" si="36"/>
        <v>0</v>
      </c>
    </row>
    <row r="25" spans="1:24" ht="60" x14ac:dyDescent="0.25">
      <c r="A25" s="22">
        <v>24</v>
      </c>
      <c r="B25" s="13">
        <v>36513</v>
      </c>
      <c r="C25" s="14" t="s">
        <v>53</v>
      </c>
      <c r="D25" s="15" t="s">
        <v>43</v>
      </c>
      <c r="E25" s="10" t="s">
        <v>90</v>
      </c>
      <c r="F25" s="15" t="s">
        <v>97</v>
      </c>
      <c r="G25" s="15" t="str">
        <f t="shared" si="0"/>
        <v>NO PASÓ EL UMBRAL</v>
      </c>
      <c r="H25" s="15" t="str">
        <f t="shared" si="1"/>
        <v>GANÓ EL SI</v>
      </c>
      <c r="I25" s="16">
        <v>18985</v>
      </c>
      <c r="J25" s="16">
        <f t="shared" si="11"/>
        <v>6329</v>
      </c>
      <c r="K25" s="16">
        <f>O25+Q25+U25+W25+S25</f>
        <v>2201</v>
      </c>
      <c r="L25" s="17">
        <f t="shared" si="30"/>
        <v>0.11593363181459046</v>
      </c>
      <c r="M25" s="16">
        <f t="shared" si="31"/>
        <v>16784</v>
      </c>
      <c r="N25" s="17">
        <f t="shared" si="32"/>
        <v>0.88406636818540951</v>
      </c>
      <c r="O25" s="18">
        <v>2169</v>
      </c>
      <c r="P25" s="19">
        <f t="shared" si="33"/>
        <v>0.98546115402089962</v>
      </c>
      <c r="Q25" s="18">
        <v>14</v>
      </c>
      <c r="R25" s="19">
        <f t="shared" si="34"/>
        <v>6.3607451158564287E-3</v>
      </c>
      <c r="S25" s="18">
        <v>7</v>
      </c>
      <c r="T25" s="19">
        <f>S25/K25</f>
        <v>3.1803725579282144E-3</v>
      </c>
      <c r="U25" s="18">
        <v>11</v>
      </c>
      <c r="V25" s="19">
        <f t="shared" si="35"/>
        <v>4.9977283053157656E-3</v>
      </c>
      <c r="W25" s="18">
        <v>0</v>
      </c>
      <c r="X25" s="19">
        <f t="shared" si="36"/>
        <v>0</v>
      </c>
    </row>
    <row r="26" spans="1:24" ht="60" x14ac:dyDescent="0.25">
      <c r="A26" s="22">
        <v>25</v>
      </c>
      <c r="B26" s="13">
        <v>36513</v>
      </c>
      <c r="C26" s="14" t="s">
        <v>53</v>
      </c>
      <c r="D26" s="15" t="s">
        <v>44</v>
      </c>
      <c r="E26" s="10" t="s">
        <v>90</v>
      </c>
      <c r="F26" s="15" t="s">
        <v>98</v>
      </c>
      <c r="G26" s="15" t="str">
        <f t="shared" si="0"/>
        <v>NO PASÓ EL UMBRAL</v>
      </c>
      <c r="H26" s="15" t="str">
        <f t="shared" si="1"/>
        <v>GANÓ EL SI</v>
      </c>
      <c r="I26" s="16">
        <v>11357</v>
      </c>
      <c r="J26" s="16">
        <f t="shared" si="11"/>
        <v>3786</v>
      </c>
      <c r="K26" s="16">
        <f>O26+Q26+U26+W26+S26</f>
        <v>3500</v>
      </c>
      <c r="L26" s="17">
        <f t="shared" si="30"/>
        <v>0.30817997710663025</v>
      </c>
      <c r="M26" s="16">
        <f t="shared" si="31"/>
        <v>7857</v>
      </c>
      <c r="N26" s="17">
        <f t="shared" si="32"/>
        <v>0.69182002289336975</v>
      </c>
      <c r="O26" s="18">
        <v>3399</v>
      </c>
      <c r="P26" s="19">
        <f t="shared" si="33"/>
        <v>0.9711428571428572</v>
      </c>
      <c r="Q26" s="18">
        <v>17</v>
      </c>
      <c r="R26" s="19">
        <f t="shared" si="34"/>
        <v>4.8571428571428567E-3</v>
      </c>
      <c r="S26" s="18">
        <v>11</v>
      </c>
      <c r="T26" s="19">
        <f>S26/K26</f>
        <v>3.142857142857143E-3</v>
      </c>
      <c r="U26" s="18">
        <v>6</v>
      </c>
      <c r="V26" s="19">
        <f t="shared" si="35"/>
        <v>1.7142857142857142E-3</v>
      </c>
      <c r="W26" s="18">
        <v>67</v>
      </c>
      <c r="X26" s="19">
        <f t="shared" si="36"/>
        <v>1.9142857142857142E-2</v>
      </c>
    </row>
    <row r="27" spans="1:24" ht="30" x14ac:dyDescent="0.25">
      <c r="A27" s="22">
        <v>26</v>
      </c>
      <c r="B27" s="13">
        <v>36464</v>
      </c>
      <c r="C27" s="14" t="s">
        <v>53</v>
      </c>
      <c r="D27" s="15" t="s">
        <v>16</v>
      </c>
      <c r="E27" s="10" t="s">
        <v>99</v>
      </c>
      <c r="F27" s="15" t="s">
        <v>100</v>
      </c>
      <c r="G27" s="15" t="str">
        <f t="shared" si="0"/>
        <v>PASÓ EL UMBRAL</v>
      </c>
      <c r="H27" s="15" t="str">
        <f t="shared" si="1"/>
        <v>GANÓ EL NO</v>
      </c>
      <c r="I27" s="16">
        <v>4872</v>
      </c>
      <c r="J27" s="16">
        <f>ROUNDUP(I27*0.05,0)</f>
        <v>244</v>
      </c>
      <c r="K27" s="16">
        <f>O27+Q27+U27+W27</f>
        <v>1967</v>
      </c>
      <c r="L27" s="17">
        <f t="shared" si="30"/>
        <v>0.40373563218390807</v>
      </c>
      <c r="M27" s="16">
        <f t="shared" si="31"/>
        <v>2905</v>
      </c>
      <c r="N27" s="17">
        <f t="shared" si="32"/>
        <v>0.59626436781609193</v>
      </c>
      <c r="O27" s="18">
        <v>668</v>
      </c>
      <c r="P27" s="19">
        <f t="shared" si="33"/>
        <v>0.33960345704117945</v>
      </c>
      <c r="Q27" s="18">
        <v>1253</v>
      </c>
      <c r="R27" s="19">
        <f t="shared" si="34"/>
        <v>0.63701067615658358</v>
      </c>
      <c r="S27" s="12" t="s">
        <v>19</v>
      </c>
      <c r="T27" s="20" t="s">
        <v>19</v>
      </c>
      <c r="U27" s="18">
        <v>36</v>
      </c>
      <c r="V27" s="19">
        <f t="shared" si="35"/>
        <v>1.8301982714794104E-2</v>
      </c>
      <c r="W27" s="18">
        <v>10</v>
      </c>
      <c r="X27" s="19">
        <f t="shared" si="36"/>
        <v>5.0838840874428059E-3</v>
      </c>
    </row>
    <row r="28" spans="1:24" ht="45" x14ac:dyDescent="0.25">
      <c r="A28" s="22">
        <v>27</v>
      </c>
      <c r="B28" s="13">
        <v>36359</v>
      </c>
      <c r="C28" s="14" t="s">
        <v>53</v>
      </c>
      <c r="D28" s="15" t="s">
        <v>40</v>
      </c>
      <c r="E28" s="10" t="s">
        <v>101</v>
      </c>
      <c r="F28" s="15" t="s">
        <v>102</v>
      </c>
      <c r="G28" s="15" t="str">
        <f t="shared" si="0"/>
        <v>PASÓ EL UMBRAL</v>
      </c>
      <c r="H28" s="15" t="str">
        <f t="shared" si="1"/>
        <v>GANÓ EL SI</v>
      </c>
      <c r="I28" s="16">
        <v>1476</v>
      </c>
      <c r="J28" s="16">
        <f t="shared" si="11"/>
        <v>492</v>
      </c>
      <c r="K28" s="16">
        <f>O28+Q28+U28+W28</f>
        <v>991</v>
      </c>
      <c r="L28" s="17">
        <f t="shared" si="30"/>
        <v>0.67140921409214094</v>
      </c>
      <c r="M28" s="16">
        <f t="shared" si="31"/>
        <v>485</v>
      </c>
      <c r="N28" s="17">
        <f t="shared" si="32"/>
        <v>0.32859078590785906</v>
      </c>
      <c r="O28" s="18">
        <v>979</v>
      </c>
      <c r="P28" s="19">
        <f t="shared" si="33"/>
        <v>0.98789101917255295</v>
      </c>
      <c r="Q28" s="18">
        <v>5</v>
      </c>
      <c r="R28" s="19">
        <f t="shared" si="34"/>
        <v>5.0454086781029266E-3</v>
      </c>
      <c r="S28" s="12" t="s">
        <v>19</v>
      </c>
      <c r="T28" s="20" t="s">
        <v>19</v>
      </c>
      <c r="U28" s="18">
        <v>5</v>
      </c>
      <c r="V28" s="19">
        <f t="shared" si="35"/>
        <v>5.0454086781029266E-3</v>
      </c>
      <c r="W28" s="18">
        <v>2</v>
      </c>
      <c r="X28" s="19">
        <f t="shared" si="36"/>
        <v>2.0181634712411706E-3</v>
      </c>
    </row>
    <row r="29" spans="1:24" ht="30" x14ac:dyDescent="0.25">
      <c r="A29" s="22">
        <v>28</v>
      </c>
      <c r="B29" s="13">
        <v>36359</v>
      </c>
      <c r="C29" s="14" t="s">
        <v>53</v>
      </c>
      <c r="D29" s="15" t="s">
        <v>41</v>
      </c>
      <c r="E29" s="10" t="s">
        <v>103</v>
      </c>
      <c r="F29" s="15" t="s">
        <v>104</v>
      </c>
      <c r="G29" s="15" t="str">
        <f t="shared" si="0"/>
        <v>PASÓ EL UMBRAL</v>
      </c>
      <c r="H29" s="15" t="str">
        <f t="shared" si="1"/>
        <v>GANÓ EL SI</v>
      </c>
      <c r="I29" s="16">
        <v>3226</v>
      </c>
      <c r="J29" s="16">
        <f t="shared" si="11"/>
        <v>1076</v>
      </c>
      <c r="K29" s="16">
        <f>O29+Q29+U29+W29</f>
        <v>1927</v>
      </c>
      <c r="L29" s="17">
        <f t="shared" si="30"/>
        <v>0.59733415995040295</v>
      </c>
      <c r="M29" s="16">
        <f t="shared" si="31"/>
        <v>1299</v>
      </c>
      <c r="N29" s="17">
        <f t="shared" si="32"/>
        <v>0.40266584004959705</v>
      </c>
      <c r="O29" s="18">
        <v>1877</v>
      </c>
      <c r="P29" s="19">
        <f t="shared" si="33"/>
        <v>0.97405293201868193</v>
      </c>
      <c r="Q29" s="18">
        <v>29</v>
      </c>
      <c r="R29" s="19">
        <f t="shared" si="34"/>
        <v>1.5049299429164505E-2</v>
      </c>
      <c r="S29" s="12" t="s">
        <v>19</v>
      </c>
      <c r="T29" s="20" t="s">
        <v>19</v>
      </c>
      <c r="U29" s="18">
        <v>19</v>
      </c>
      <c r="V29" s="19">
        <f t="shared" si="35"/>
        <v>9.8598858329008825E-3</v>
      </c>
      <c r="W29" s="18">
        <v>2</v>
      </c>
      <c r="X29" s="19">
        <f t="shared" si="36"/>
        <v>1.0378827192527244E-3</v>
      </c>
    </row>
    <row r="30" spans="1:24" ht="45" x14ac:dyDescent="0.25">
      <c r="A30" s="22">
        <v>29</v>
      </c>
      <c r="B30" s="13">
        <v>36352</v>
      </c>
      <c r="C30" s="14" t="s">
        <v>53</v>
      </c>
      <c r="D30" s="15" t="s">
        <v>39</v>
      </c>
      <c r="E30" s="10" t="s">
        <v>105</v>
      </c>
      <c r="F30" s="15" t="s">
        <v>106</v>
      </c>
      <c r="G30" s="15" t="str">
        <f t="shared" si="0"/>
        <v>NO PASÓ EL UMBRAL</v>
      </c>
      <c r="H30" s="15" t="str">
        <f t="shared" si="1"/>
        <v>GANÓ EL SI</v>
      </c>
      <c r="I30" s="16">
        <v>7563</v>
      </c>
      <c r="J30" s="16">
        <f t="shared" si="11"/>
        <v>2521</v>
      </c>
      <c r="K30" s="16">
        <f>O30+Q30+U30+W30</f>
        <v>2496</v>
      </c>
      <c r="L30" s="17">
        <f t="shared" si="30"/>
        <v>0.33002776675922252</v>
      </c>
      <c r="M30" s="16">
        <f t="shared" si="31"/>
        <v>5067</v>
      </c>
      <c r="N30" s="17">
        <f t="shared" si="32"/>
        <v>0.66997223324077748</v>
      </c>
      <c r="O30" s="18">
        <v>1502</v>
      </c>
      <c r="P30" s="19">
        <f t="shared" si="33"/>
        <v>0.60176282051282048</v>
      </c>
      <c r="Q30" s="18">
        <v>973</v>
      </c>
      <c r="R30" s="19">
        <f t="shared" si="34"/>
        <v>0.38982371794871795</v>
      </c>
      <c r="S30" s="12" t="s">
        <v>19</v>
      </c>
      <c r="T30" s="20" t="s">
        <v>19</v>
      </c>
      <c r="U30" s="18">
        <v>16</v>
      </c>
      <c r="V30" s="19">
        <f t="shared" si="35"/>
        <v>6.41025641025641E-3</v>
      </c>
      <c r="W30" s="18">
        <v>5</v>
      </c>
      <c r="X30" s="19">
        <f t="shared" si="36"/>
        <v>2.003205128205128E-3</v>
      </c>
    </row>
    <row r="31" spans="1:24" ht="75" x14ac:dyDescent="0.25">
      <c r="A31" s="22">
        <v>30</v>
      </c>
      <c r="B31" s="13">
        <v>36128</v>
      </c>
      <c r="C31" s="14" t="s">
        <v>53</v>
      </c>
      <c r="D31" s="15" t="s">
        <v>13</v>
      </c>
      <c r="E31" s="10" t="s">
        <v>81</v>
      </c>
      <c r="F31" s="15" t="s">
        <v>107</v>
      </c>
      <c r="G31" s="15" t="str">
        <f t="shared" si="0"/>
        <v>PASÓ EL UMBRAL</v>
      </c>
      <c r="H31" s="15" t="str">
        <f t="shared" si="1"/>
        <v>GANÓ EL SI</v>
      </c>
      <c r="I31" s="16">
        <v>542246</v>
      </c>
      <c r="J31" s="16">
        <f>ROUNDUP(I31*0.05,0)</f>
        <v>27113</v>
      </c>
      <c r="K31" s="16">
        <f>O31+Q31+U31+W31</f>
        <v>31795</v>
      </c>
      <c r="L31" s="17">
        <f t="shared" si="30"/>
        <v>5.863574835037972E-2</v>
      </c>
      <c r="M31" s="16">
        <f t="shared" si="31"/>
        <v>510451</v>
      </c>
      <c r="N31" s="17">
        <f t="shared" si="32"/>
        <v>0.94136425164962023</v>
      </c>
      <c r="O31" s="18">
        <v>21157</v>
      </c>
      <c r="P31" s="19">
        <f t="shared" si="33"/>
        <v>0.66541909105205221</v>
      </c>
      <c r="Q31" s="18">
        <v>7368</v>
      </c>
      <c r="R31" s="19">
        <f t="shared" si="34"/>
        <v>0.23173454945746186</v>
      </c>
      <c r="S31" s="12" t="s">
        <v>19</v>
      </c>
      <c r="T31" s="20" t="s">
        <v>19</v>
      </c>
      <c r="U31" s="18">
        <v>316</v>
      </c>
      <c r="V31" s="19">
        <f t="shared" si="35"/>
        <v>9.9386696021387007E-3</v>
      </c>
      <c r="W31" s="18">
        <v>2954</v>
      </c>
      <c r="X31" s="19">
        <f t="shared" si="36"/>
        <v>9.2907689888347231E-2</v>
      </c>
    </row>
    <row r="32" spans="1:24" ht="30" x14ac:dyDescent="0.25">
      <c r="A32" s="22">
        <v>31</v>
      </c>
      <c r="B32" s="13">
        <v>36002</v>
      </c>
      <c r="C32" s="14" t="s">
        <v>53</v>
      </c>
      <c r="D32" s="15" t="s">
        <v>11</v>
      </c>
      <c r="E32" s="10" t="s">
        <v>108</v>
      </c>
      <c r="F32" s="15" t="s">
        <v>109</v>
      </c>
      <c r="G32" s="15" t="str">
        <f t="shared" si="0"/>
        <v>PASÓ EL UMBRAL</v>
      </c>
      <c r="H32" s="15" t="str">
        <f t="shared" si="1"/>
        <v>GANÓ EL SI</v>
      </c>
      <c r="I32" s="16">
        <v>16875</v>
      </c>
      <c r="J32" s="16">
        <f>ROUNDUP(I32*0.05,0)</f>
        <v>844</v>
      </c>
      <c r="K32" s="16">
        <f>O32+Q32+S32+U32+W32</f>
        <v>6219</v>
      </c>
      <c r="L32" s="17">
        <f t="shared" si="30"/>
        <v>0.36853333333333332</v>
      </c>
      <c r="M32" s="16">
        <f t="shared" si="31"/>
        <v>10656</v>
      </c>
      <c r="N32" s="17">
        <f t="shared" si="32"/>
        <v>0.63146666666666662</v>
      </c>
      <c r="O32" s="18">
        <v>6056</v>
      </c>
      <c r="P32" s="19">
        <f t="shared" si="33"/>
        <v>0.9737899983920244</v>
      </c>
      <c r="Q32" s="18">
        <v>91</v>
      </c>
      <c r="R32" s="19">
        <f t="shared" si="34"/>
        <v>1.463257758482071E-2</v>
      </c>
      <c r="S32" s="18">
        <v>28</v>
      </c>
      <c r="T32" s="19">
        <f t="shared" ref="T32:T42" si="37">S32/K32</f>
        <v>4.5023315645602189E-3</v>
      </c>
      <c r="U32" s="18">
        <v>44</v>
      </c>
      <c r="V32" s="19">
        <f t="shared" si="35"/>
        <v>7.0750924585946291E-3</v>
      </c>
      <c r="W32" s="18">
        <v>0</v>
      </c>
      <c r="X32" s="19">
        <f t="shared" si="36"/>
        <v>0</v>
      </c>
    </row>
    <row r="33" spans="1:24" ht="45" x14ac:dyDescent="0.25">
      <c r="A33" s="22">
        <v>32</v>
      </c>
      <c r="B33" s="13">
        <v>35862</v>
      </c>
      <c r="C33" s="14" t="s">
        <v>53</v>
      </c>
      <c r="D33" s="15" t="s">
        <v>14</v>
      </c>
      <c r="E33" s="10" t="s">
        <v>93</v>
      </c>
      <c r="F33" s="15" t="s">
        <v>110</v>
      </c>
      <c r="G33" s="15" t="str">
        <f t="shared" si="0"/>
        <v>PASÓ EL UMBRAL</v>
      </c>
      <c r="H33" s="15" t="str">
        <f t="shared" si="1"/>
        <v>GANÓ EL SI</v>
      </c>
      <c r="I33" s="16">
        <v>210054</v>
      </c>
      <c r="J33" s="16">
        <f>ROUNDUP(I33*0.05,0)</f>
        <v>10503</v>
      </c>
      <c r="K33" s="16">
        <f>O33+Q33+S33+U33+W33</f>
        <v>95357</v>
      </c>
      <c r="L33" s="17">
        <f t="shared" si="30"/>
        <v>0.45396421872470888</v>
      </c>
      <c r="M33" s="16">
        <f t="shared" si="31"/>
        <v>114697</v>
      </c>
      <c r="N33" s="17">
        <f t="shared" si="32"/>
        <v>0.54603578127529107</v>
      </c>
      <c r="O33" s="18">
        <v>67649</v>
      </c>
      <c r="P33" s="19">
        <f t="shared" si="33"/>
        <v>0.70942877817045413</v>
      </c>
      <c r="Q33" s="18">
        <v>5429</v>
      </c>
      <c r="R33" s="19">
        <f t="shared" si="34"/>
        <v>5.6933418626844381E-2</v>
      </c>
      <c r="S33" s="18">
        <v>4351</v>
      </c>
      <c r="T33" s="19">
        <f t="shared" si="37"/>
        <v>4.5628532776828129E-2</v>
      </c>
      <c r="U33" s="18">
        <v>931</v>
      </c>
      <c r="V33" s="19">
        <f t="shared" si="35"/>
        <v>9.7633105068322193E-3</v>
      </c>
      <c r="W33" s="18">
        <v>16997</v>
      </c>
      <c r="X33" s="19">
        <f t="shared" si="36"/>
        <v>0.17824595991904107</v>
      </c>
    </row>
    <row r="34" spans="1:24" ht="30" x14ac:dyDescent="0.25">
      <c r="A34" s="22">
        <v>33</v>
      </c>
      <c r="B34" s="13">
        <v>35680</v>
      </c>
      <c r="C34" s="14" t="s">
        <v>53</v>
      </c>
      <c r="D34" s="15" t="s">
        <v>38</v>
      </c>
      <c r="E34" s="10" t="s">
        <v>103</v>
      </c>
      <c r="F34" s="15" t="s">
        <v>111</v>
      </c>
      <c r="G34" s="15" t="str">
        <f t="shared" si="0"/>
        <v>PASÓ EL UMBRAL</v>
      </c>
      <c r="H34" s="15" t="str">
        <f t="shared" si="1"/>
        <v>GANÓ EL SI</v>
      </c>
      <c r="I34" s="16">
        <v>1650</v>
      </c>
      <c r="J34" s="16">
        <f t="shared" si="11"/>
        <v>550</v>
      </c>
      <c r="K34" s="16">
        <f t="shared" ref="K34:K42" si="38">O34+Q34+U34+S34</f>
        <v>1300</v>
      </c>
      <c r="L34" s="17">
        <f t="shared" si="30"/>
        <v>0.78787878787878785</v>
      </c>
      <c r="M34" s="16">
        <f t="shared" si="31"/>
        <v>350</v>
      </c>
      <c r="N34" s="17">
        <f t="shared" si="32"/>
        <v>0.21212121212121213</v>
      </c>
      <c r="O34" s="18">
        <v>1219</v>
      </c>
      <c r="P34" s="19">
        <f t="shared" si="33"/>
        <v>0.93769230769230771</v>
      </c>
      <c r="Q34" s="18">
        <v>32</v>
      </c>
      <c r="R34" s="19">
        <f t="shared" si="34"/>
        <v>2.4615384615384615E-2</v>
      </c>
      <c r="S34" s="18">
        <v>12</v>
      </c>
      <c r="T34" s="19">
        <f t="shared" si="37"/>
        <v>9.2307692307692316E-3</v>
      </c>
      <c r="U34" s="18">
        <v>37</v>
      </c>
      <c r="V34" s="19">
        <f t="shared" si="35"/>
        <v>2.8461538461538462E-2</v>
      </c>
      <c r="W34" s="12" t="s">
        <v>19</v>
      </c>
      <c r="X34" s="20" t="s">
        <v>19</v>
      </c>
    </row>
    <row r="35" spans="1:24" ht="60" x14ac:dyDescent="0.25">
      <c r="A35" s="22">
        <v>34</v>
      </c>
      <c r="B35" s="13">
        <v>35491</v>
      </c>
      <c r="C35" s="14" t="s">
        <v>53</v>
      </c>
      <c r="D35" s="15" t="s">
        <v>37</v>
      </c>
      <c r="E35" s="10" t="s">
        <v>66</v>
      </c>
      <c r="F35" s="15" t="s">
        <v>112</v>
      </c>
      <c r="G35" s="15" t="str">
        <f t="shared" si="0"/>
        <v>NO PASÓ EL UMBRAL</v>
      </c>
      <c r="H35" s="15" t="str">
        <f t="shared" si="1"/>
        <v>GANÓ EL SI</v>
      </c>
      <c r="I35" s="16">
        <v>4245</v>
      </c>
      <c r="J35" s="16">
        <f t="shared" si="11"/>
        <v>1415</v>
      </c>
      <c r="K35" s="16">
        <f t="shared" si="38"/>
        <v>1300</v>
      </c>
      <c r="L35" s="17">
        <f t="shared" si="30"/>
        <v>0.30624263839811544</v>
      </c>
      <c r="M35" s="16">
        <f t="shared" si="31"/>
        <v>2945</v>
      </c>
      <c r="N35" s="17">
        <f t="shared" si="32"/>
        <v>0.69375736160188461</v>
      </c>
      <c r="O35" s="18">
        <v>1219</v>
      </c>
      <c r="P35" s="19">
        <f t="shared" si="33"/>
        <v>0.93769230769230771</v>
      </c>
      <c r="Q35" s="18">
        <v>32</v>
      </c>
      <c r="R35" s="19">
        <f t="shared" si="34"/>
        <v>2.4615384615384615E-2</v>
      </c>
      <c r="S35" s="18">
        <v>12</v>
      </c>
      <c r="T35" s="19">
        <f t="shared" si="37"/>
        <v>9.2307692307692316E-3</v>
      </c>
      <c r="U35" s="18">
        <v>37</v>
      </c>
      <c r="V35" s="19">
        <f t="shared" si="35"/>
        <v>2.8461538461538462E-2</v>
      </c>
      <c r="W35" s="12" t="s">
        <v>19</v>
      </c>
      <c r="X35" s="20" t="s">
        <v>19</v>
      </c>
    </row>
    <row r="36" spans="1:24" ht="90" x14ac:dyDescent="0.25">
      <c r="A36" s="22">
        <v>35</v>
      </c>
      <c r="B36" s="13">
        <v>35414</v>
      </c>
      <c r="C36" s="14" t="s">
        <v>53</v>
      </c>
      <c r="D36" s="15" t="s">
        <v>35</v>
      </c>
      <c r="E36" s="10" t="s">
        <v>84</v>
      </c>
      <c r="F36" s="15" t="s">
        <v>113</v>
      </c>
      <c r="G36" s="15" t="str">
        <f t="shared" si="0"/>
        <v>NO PASÓ EL UMBRAL</v>
      </c>
      <c r="H36" s="15" t="str">
        <f t="shared" si="1"/>
        <v>GANÓ EL SI</v>
      </c>
      <c r="I36" s="16">
        <v>47417</v>
      </c>
      <c r="J36" s="16">
        <f t="shared" si="11"/>
        <v>15806</v>
      </c>
      <c r="K36" s="16">
        <f t="shared" si="38"/>
        <v>6339</v>
      </c>
      <c r="L36" s="17">
        <f t="shared" si="30"/>
        <v>0.1336862306767615</v>
      </c>
      <c r="M36" s="16">
        <f t="shared" si="31"/>
        <v>41078</v>
      </c>
      <c r="N36" s="17">
        <f t="shared" si="32"/>
        <v>0.86631376932323845</v>
      </c>
      <c r="O36" s="18">
        <v>5646</v>
      </c>
      <c r="P36" s="19">
        <f t="shared" si="33"/>
        <v>0.89067676289635589</v>
      </c>
      <c r="Q36" s="18">
        <v>461</v>
      </c>
      <c r="R36" s="19">
        <f t="shared" si="34"/>
        <v>7.2724404480201926E-2</v>
      </c>
      <c r="S36" s="18">
        <v>116</v>
      </c>
      <c r="T36" s="19">
        <f t="shared" si="37"/>
        <v>1.8299416311721092E-2</v>
      </c>
      <c r="U36" s="18">
        <v>116</v>
      </c>
      <c r="V36" s="19">
        <f t="shared" si="35"/>
        <v>1.8299416311721092E-2</v>
      </c>
      <c r="W36" s="12" t="s">
        <v>19</v>
      </c>
      <c r="X36" s="20" t="s">
        <v>19</v>
      </c>
    </row>
    <row r="37" spans="1:24" ht="120" x14ac:dyDescent="0.25">
      <c r="A37" s="22">
        <v>36</v>
      </c>
      <c r="B37" s="13">
        <v>35414</v>
      </c>
      <c r="C37" s="14" t="s">
        <v>53</v>
      </c>
      <c r="D37" s="15" t="s">
        <v>36</v>
      </c>
      <c r="E37" s="10" t="s">
        <v>84</v>
      </c>
      <c r="F37" s="15" t="s">
        <v>113</v>
      </c>
      <c r="G37" s="15" t="str">
        <f t="shared" si="0"/>
        <v>NO PASÓ EL UMBRAL</v>
      </c>
      <c r="H37" s="15" t="str">
        <f t="shared" si="1"/>
        <v>GANÓ EL SI</v>
      </c>
      <c r="I37" s="16">
        <v>47417</v>
      </c>
      <c r="J37" s="16">
        <f t="shared" si="11"/>
        <v>15806</v>
      </c>
      <c r="K37" s="16">
        <f t="shared" si="38"/>
        <v>6323</v>
      </c>
      <c r="L37" s="17">
        <f t="shared" si="30"/>
        <v>0.13334879895396165</v>
      </c>
      <c r="M37" s="16">
        <f t="shared" si="31"/>
        <v>41094</v>
      </c>
      <c r="N37" s="17">
        <f t="shared" si="32"/>
        <v>0.86665120104603832</v>
      </c>
      <c r="O37" s="18">
        <v>5014</v>
      </c>
      <c r="P37" s="19">
        <f t="shared" si="33"/>
        <v>0.79297801676419422</v>
      </c>
      <c r="Q37" s="18">
        <v>925</v>
      </c>
      <c r="R37" s="19">
        <f t="shared" si="34"/>
        <v>0.14629131741262058</v>
      </c>
      <c r="S37" s="18">
        <v>221</v>
      </c>
      <c r="T37" s="19">
        <f t="shared" si="37"/>
        <v>3.495176340344773E-2</v>
      </c>
      <c r="U37" s="18">
        <v>163</v>
      </c>
      <c r="V37" s="19">
        <f t="shared" si="35"/>
        <v>2.5778902419737466E-2</v>
      </c>
      <c r="W37" s="12" t="s">
        <v>19</v>
      </c>
      <c r="X37" s="20" t="s">
        <v>19</v>
      </c>
    </row>
    <row r="38" spans="1:24" ht="135" x14ac:dyDescent="0.25">
      <c r="A38" s="22">
        <v>37</v>
      </c>
      <c r="B38" s="13">
        <v>35358</v>
      </c>
      <c r="C38" s="14" t="s">
        <v>53</v>
      </c>
      <c r="D38" s="15" t="s">
        <v>34</v>
      </c>
      <c r="E38" s="10" t="s">
        <v>101</v>
      </c>
      <c r="F38" s="15" t="s">
        <v>114</v>
      </c>
      <c r="G38" s="15" t="str">
        <f t="shared" si="0"/>
        <v>PASÓ EL UMBRAL</v>
      </c>
      <c r="H38" s="15" t="str">
        <f t="shared" si="1"/>
        <v>GANÓ EL SI</v>
      </c>
      <c r="I38" s="16">
        <v>265</v>
      </c>
      <c r="J38" s="16">
        <f t="shared" si="11"/>
        <v>89</v>
      </c>
      <c r="K38" s="16">
        <f t="shared" si="38"/>
        <v>107</v>
      </c>
      <c r="L38" s="17">
        <f t="shared" si="30"/>
        <v>0.4037735849056604</v>
      </c>
      <c r="M38" s="16">
        <f t="shared" si="31"/>
        <v>158</v>
      </c>
      <c r="N38" s="17">
        <f t="shared" si="32"/>
        <v>0.5962264150943396</v>
      </c>
      <c r="O38" s="18">
        <v>71</v>
      </c>
      <c r="P38" s="19">
        <f t="shared" si="33"/>
        <v>0.66355140186915884</v>
      </c>
      <c r="Q38" s="18">
        <v>28</v>
      </c>
      <c r="R38" s="19">
        <f t="shared" si="34"/>
        <v>0.26168224299065418</v>
      </c>
      <c r="S38" s="18">
        <v>1</v>
      </c>
      <c r="T38" s="19">
        <f t="shared" si="37"/>
        <v>9.3457943925233638E-3</v>
      </c>
      <c r="U38" s="18">
        <v>7</v>
      </c>
      <c r="V38" s="19">
        <f t="shared" si="35"/>
        <v>6.5420560747663545E-2</v>
      </c>
      <c r="W38" s="12" t="s">
        <v>19</v>
      </c>
      <c r="X38" s="20" t="s">
        <v>19</v>
      </c>
    </row>
    <row r="39" spans="1:24" ht="30" x14ac:dyDescent="0.25">
      <c r="A39" s="22">
        <v>38</v>
      </c>
      <c r="B39" s="13">
        <v>35304</v>
      </c>
      <c r="C39" s="14" t="s">
        <v>53</v>
      </c>
      <c r="D39" s="15" t="s">
        <v>33</v>
      </c>
      <c r="E39" s="10" t="s">
        <v>108</v>
      </c>
      <c r="F39" s="15" t="s">
        <v>115</v>
      </c>
      <c r="G39" s="15" t="str">
        <f t="shared" si="0"/>
        <v>NO PASÓ EL UMBRAL</v>
      </c>
      <c r="H39" s="15" t="str">
        <f t="shared" si="1"/>
        <v>GANÓ EL SI</v>
      </c>
      <c r="I39" s="16">
        <v>26449</v>
      </c>
      <c r="J39" s="16">
        <f>ROUNDUP(I39*0.05,0)</f>
        <v>1323</v>
      </c>
      <c r="K39" s="16">
        <f t="shared" si="38"/>
        <v>598</v>
      </c>
      <c r="L39" s="17">
        <f t="shared" si="30"/>
        <v>2.2609550455593784E-2</v>
      </c>
      <c r="M39" s="16">
        <f t="shared" si="31"/>
        <v>25851</v>
      </c>
      <c r="N39" s="17">
        <f t="shared" si="32"/>
        <v>0.97739044954440624</v>
      </c>
      <c r="O39" s="18">
        <v>566</v>
      </c>
      <c r="P39" s="19">
        <f t="shared" si="33"/>
        <v>0.94648829431438131</v>
      </c>
      <c r="Q39" s="18">
        <v>4</v>
      </c>
      <c r="R39" s="19">
        <f t="shared" si="34"/>
        <v>6.688963210702341E-3</v>
      </c>
      <c r="S39" s="18">
        <v>1</v>
      </c>
      <c r="T39" s="19">
        <f t="shared" si="37"/>
        <v>1.6722408026755853E-3</v>
      </c>
      <c r="U39" s="18">
        <v>27</v>
      </c>
      <c r="V39" s="19">
        <f t="shared" si="35"/>
        <v>4.51505016722408E-2</v>
      </c>
      <c r="W39" s="12" t="s">
        <v>19</v>
      </c>
      <c r="X39" s="20" t="s">
        <v>19</v>
      </c>
    </row>
    <row r="40" spans="1:24" ht="45" x14ac:dyDescent="0.25">
      <c r="A40" s="22">
        <v>39</v>
      </c>
      <c r="B40" s="13">
        <v>35001</v>
      </c>
      <c r="C40" s="14" t="s">
        <v>53</v>
      </c>
      <c r="D40" s="15" t="s">
        <v>31</v>
      </c>
      <c r="E40" s="10" t="s">
        <v>117</v>
      </c>
      <c r="F40" s="15" t="s">
        <v>116</v>
      </c>
      <c r="G40" s="15" t="str">
        <f t="shared" si="0"/>
        <v>NO PASÓ EL UMBRAL</v>
      </c>
      <c r="H40" s="15" t="str">
        <f t="shared" si="1"/>
        <v>GANÓ EL SI</v>
      </c>
      <c r="I40" s="16">
        <v>147169</v>
      </c>
      <c r="J40" s="16">
        <f t="shared" si="11"/>
        <v>49057</v>
      </c>
      <c r="K40" s="16">
        <f t="shared" si="38"/>
        <v>25930</v>
      </c>
      <c r="L40" s="17">
        <f t="shared" si="30"/>
        <v>0.17619199695588064</v>
      </c>
      <c r="M40" s="16">
        <f t="shared" si="31"/>
        <v>121239</v>
      </c>
      <c r="N40" s="17">
        <f t="shared" si="32"/>
        <v>0.82380800304411939</v>
      </c>
      <c r="O40" s="18">
        <v>19201</v>
      </c>
      <c r="P40" s="19">
        <f t="shared" si="33"/>
        <v>0.74049363671423063</v>
      </c>
      <c r="Q40" s="18">
        <v>875</v>
      </c>
      <c r="R40" s="19">
        <f t="shared" si="34"/>
        <v>3.3744697261858851E-2</v>
      </c>
      <c r="S40" s="18">
        <v>2430</v>
      </c>
      <c r="T40" s="19">
        <f t="shared" si="37"/>
        <v>9.3713844967219434E-2</v>
      </c>
      <c r="U40" s="18">
        <v>3424</v>
      </c>
      <c r="V40" s="19">
        <f t="shared" si="35"/>
        <v>0.13204782105669108</v>
      </c>
      <c r="W40" s="12" t="s">
        <v>19</v>
      </c>
      <c r="X40" s="20" t="s">
        <v>19</v>
      </c>
    </row>
    <row r="41" spans="1:24" ht="135" x14ac:dyDescent="0.25">
      <c r="A41" s="22">
        <v>40</v>
      </c>
      <c r="B41" s="13">
        <v>35001</v>
      </c>
      <c r="C41" s="14" t="s">
        <v>53</v>
      </c>
      <c r="D41" s="15" t="s">
        <v>32</v>
      </c>
      <c r="E41" s="10" t="s">
        <v>117</v>
      </c>
      <c r="F41" s="15" t="s">
        <v>116</v>
      </c>
      <c r="G41" s="15" t="str">
        <f t="shared" si="0"/>
        <v>NO PASÓ EL UMBRAL</v>
      </c>
      <c r="H41" s="15" t="str">
        <f t="shared" si="1"/>
        <v>GANÓ EL SI</v>
      </c>
      <c r="I41" s="16">
        <v>147169</v>
      </c>
      <c r="J41" s="16">
        <f t="shared" si="11"/>
        <v>49057</v>
      </c>
      <c r="K41" s="16">
        <f t="shared" si="38"/>
        <v>26342</v>
      </c>
      <c r="L41" s="17">
        <f t="shared" si="30"/>
        <v>0.17899149956852325</v>
      </c>
      <c r="M41" s="16">
        <f t="shared" si="31"/>
        <v>120827</v>
      </c>
      <c r="N41" s="17">
        <f t="shared" si="32"/>
        <v>0.82100850043147677</v>
      </c>
      <c r="O41" s="18">
        <v>18101</v>
      </c>
      <c r="P41" s="19">
        <f t="shared" si="33"/>
        <v>0.68715359501936069</v>
      </c>
      <c r="Q41" s="18">
        <v>2131</v>
      </c>
      <c r="R41" s="19">
        <f t="shared" si="34"/>
        <v>8.089742616354112E-2</v>
      </c>
      <c r="S41" s="18">
        <v>2537</v>
      </c>
      <c r="T41" s="19">
        <f t="shared" si="37"/>
        <v>9.6310075165135525E-2</v>
      </c>
      <c r="U41" s="18">
        <v>3573</v>
      </c>
      <c r="V41" s="19">
        <f t="shared" si="35"/>
        <v>0.13563890365196266</v>
      </c>
      <c r="W41" s="12" t="s">
        <v>19</v>
      </c>
      <c r="X41" s="20" t="s">
        <v>19</v>
      </c>
    </row>
    <row r="42" spans="1:24" ht="45" x14ac:dyDescent="0.25">
      <c r="A42" s="22">
        <v>41</v>
      </c>
      <c r="B42" s="13">
        <v>34938</v>
      </c>
      <c r="C42" s="14" t="s">
        <v>53</v>
      </c>
      <c r="D42" s="15" t="s">
        <v>30</v>
      </c>
      <c r="E42" s="10" t="s">
        <v>96</v>
      </c>
      <c r="F42" s="15" t="s">
        <v>118</v>
      </c>
      <c r="G42" s="15" t="str">
        <f t="shared" si="0"/>
        <v>NO PASÓ EL UMBRAL</v>
      </c>
      <c r="H42" s="15" t="str">
        <f t="shared" si="1"/>
        <v>GANÓ EL SI</v>
      </c>
      <c r="I42" s="16">
        <v>33075</v>
      </c>
      <c r="J42" s="16">
        <f>ROUNDUP(I42/3,0)</f>
        <v>11025</v>
      </c>
      <c r="K42" s="16">
        <f t="shared" si="38"/>
        <v>10570</v>
      </c>
      <c r="L42" s="17">
        <f t="shared" si="30"/>
        <v>0.31957671957671957</v>
      </c>
      <c r="M42" s="16">
        <f t="shared" si="31"/>
        <v>22505</v>
      </c>
      <c r="N42" s="17">
        <f t="shared" si="32"/>
        <v>0.68042328042328037</v>
      </c>
      <c r="O42" s="18">
        <v>10460</v>
      </c>
      <c r="P42" s="19">
        <f t="shared" si="33"/>
        <v>0.98959318826868492</v>
      </c>
      <c r="Q42" s="18">
        <v>42</v>
      </c>
      <c r="R42" s="19">
        <f t="shared" si="34"/>
        <v>3.9735099337748344E-3</v>
      </c>
      <c r="S42" s="18">
        <v>17</v>
      </c>
      <c r="T42" s="19">
        <f t="shared" si="37"/>
        <v>1.608325449385052E-3</v>
      </c>
      <c r="U42" s="18">
        <v>51</v>
      </c>
      <c r="V42" s="19">
        <f t="shared" si="35"/>
        <v>4.8249763481551565E-3</v>
      </c>
      <c r="W42" s="12" t="s">
        <v>19</v>
      </c>
      <c r="X42" s="20" t="s">
        <v>19</v>
      </c>
    </row>
  </sheetData>
  <autoFilter ref="A1:X42" xr:uid="{00000000-0009-0000-0000-000000000000}">
    <sortState xmlns:xlrd2="http://schemas.microsoft.com/office/spreadsheetml/2017/richdata2" ref="A2:U36">
      <sortCondition descending="1" ref="B1:B34"/>
    </sortState>
  </autoFilter>
  <sortState xmlns:xlrd2="http://schemas.microsoft.com/office/spreadsheetml/2017/richdata2" ref="A2:U36">
    <sortCondition ref="B2:B36"/>
    <sortCondition ref="E2:E36"/>
  </sortState>
  <printOptions horizontalCentered="1"/>
  <pageMargins left="0.39370078740157483" right="0.39370078740157483" top="1.4479166666666667" bottom="0.39370078740157483" header="0" footer="0"/>
  <pageSetup paperSize="119" scale="65" orientation="landscape" r:id="rId1"/>
  <headerFooter>
    <oddHeader>&amp;L&amp;G&amp;C&amp;"-,Negrita"
HISTORICOS MECANISMOS DE PARTICIPACIÓN CIUDADANA
CONSULTAS POPULARES
&amp;R&amp;"-,Negrita"
Página &amp;P de &amp;N</oddHeader>
    <oddFooter>&amp;L&amp;"-,Negrita"&amp;10Elaboró: Oscar Eduardo Munar Flórez&amp;C&amp;"-,Negrita"&amp;10Registraduría Delegada en lo Electoral&amp;R&amp;"-,Negrita"&amp;10&amp;D</oddFooter>
  </headerFooter>
  <ignoredErrors>
    <ignoredError sqref="J1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HISTÓRICO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Munar Florez</dc:creator>
  <cp:lastModifiedBy>7z</cp:lastModifiedBy>
  <cp:lastPrinted>2016-07-28T16:34:21Z</cp:lastPrinted>
  <dcterms:created xsi:type="dcterms:W3CDTF">2016-07-28T15:14:52Z</dcterms:created>
  <dcterms:modified xsi:type="dcterms:W3CDTF">2020-09-10T15:48:34Z</dcterms:modified>
</cp:coreProperties>
</file>